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CT - IEC\Documents\SpreadSheets_Bulane_Spreadsheets\"/>
    </mc:Choice>
  </mc:AlternateContent>
  <bookViews>
    <workbookView xWindow="0" yWindow="0" windowWidth="28800" windowHeight="12000" tabRatio="898" firstSheet="1" activeTab="1"/>
  </bookViews>
  <sheets>
    <sheet name="Districts- Data" sheetId="11" state="hidden" r:id="rId1"/>
    <sheet name="Butha - Buthe" sheetId="12" r:id="rId2"/>
    <sheet name="Leribe" sheetId="21" r:id="rId3"/>
    <sheet name="Berea" sheetId="22" r:id="rId4"/>
    <sheet name="Maseru" sheetId="23" r:id="rId5"/>
    <sheet name="Mafeteng" sheetId="24" r:id="rId6"/>
    <sheet name="Mohale's Hoek" sheetId="25" r:id="rId7"/>
    <sheet name="Quthings" sheetId="26" r:id="rId8"/>
    <sheet name="Qacha's Nek" sheetId="27" r:id="rId9"/>
    <sheet name="Thaba - Tseka" sheetId="28" r:id="rId10"/>
    <sheet name="Mokhotlong" sheetId="29" r:id="rId11"/>
    <sheet name="Whole Country" sheetId="30" r:id="rId12"/>
  </sheets>
  <externalReferences>
    <externalReference r:id="rId13"/>
  </externalReferences>
  <definedNames>
    <definedName name="_xlnm.Print_Area" localSheetId="3">Berea!$A$1:$I$29</definedName>
    <definedName name="_xlnm.Print_Area" localSheetId="1">'Butha - Buthe'!$A$1:$I$29</definedName>
    <definedName name="_xlnm.Print_Area" localSheetId="2">Leribe!$A$1:$I$29</definedName>
    <definedName name="_xlnm.Print_Area" localSheetId="5">Mafeteng!$A$1:$I$29</definedName>
    <definedName name="_xlnm.Print_Area" localSheetId="4">Maseru!$A$1:$I$29</definedName>
    <definedName name="_xlnm.Print_Area" localSheetId="6">'Mohale''s Hoek'!$A$1:$I$29</definedName>
    <definedName name="_xlnm.Print_Area" localSheetId="10">Mokhotlong!$A$1:$I$29</definedName>
    <definedName name="_xlnm.Print_Area" localSheetId="8">'Qacha''s Nek'!$A$1:$I$29</definedName>
    <definedName name="_xlnm.Print_Area" localSheetId="7">Quthings!$A$1:$I$29</definedName>
    <definedName name="_xlnm.Print_Area" localSheetId="9">'Thaba - Tseka'!$A$1:$I$29</definedName>
    <definedName name="_xlnm.Print_Area" localSheetId="11">'Whole Country'!$A$1:$I$29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1" l="1"/>
  <c r="E3" i="11" s="1"/>
  <c r="C4" i="11"/>
  <c r="E4" i="11" s="1"/>
  <c r="C5" i="11"/>
  <c r="C6" i="11"/>
  <c r="C7" i="11"/>
  <c r="F7" i="11" s="1"/>
  <c r="C8" i="11"/>
  <c r="F8" i="11" s="1"/>
  <c r="C9" i="11"/>
  <c r="C10" i="11"/>
  <c r="C11" i="11"/>
  <c r="E11" i="11" s="1"/>
  <c r="C12" i="11"/>
  <c r="F12" i="11" s="1"/>
  <c r="B12" i="11"/>
  <c r="B11" i="11"/>
  <c r="B10" i="11"/>
  <c r="B9" i="11"/>
  <c r="F9" i="11" s="1"/>
  <c r="B8" i="11"/>
  <c r="B7" i="11"/>
  <c r="B6" i="11"/>
  <c r="F6" i="11" s="1"/>
  <c r="B5" i="11"/>
  <c r="F5" i="11" s="1"/>
  <c r="B4" i="11"/>
  <c r="B3" i="11"/>
  <c r="F10" i="11"/>
  <c r="E5" i="11"/>
  <c r="E6" i="11"/>
  <c r="E9" i="11"/>
  <c r="E10" i="11"/>
  <c r="E13" i="11"/>
  <c r="D14" i="11"/>
  <c r="F11" i="11" l="1"/>
  <c r="E12" i="11"/>
  <c r="E8" i="11"/>
  <c r="E7" i="11"/>
  <c r="E14" i="11" s="1"/>
  <c r="F4" i="11"/>
  <c r="F3" i="11"/>
  <c r="C20" i="11" l="1"/>
  <c r="D20" i="11"/>
  <c r="C21" i="11"/>
  <c r="D21" i="11"/>
  <c r="C22" i="11"/>
  <c r="D22" i="11"/>
  <c r="C23" i="11"/>
  <c r="D23" i="11"/>
  <c r="C24" i="11"/>
  <c r="D24" i="11"/>
  <c r="C25" i="11"/>
  <c r="D25" i="11"/>
  <c r="C26" i="11"/>
  <c r="D26" i="11"/>
  <c r="C27" i="11"/>
  <c r="D27" i="11"/>
  <c r="C28" i="11"/>
  <c r="D28" i="11"/>
  <c r="C29" i="11"/>
  <c r="D29" i="11"/>
  <c r="D19" i="11"/>
  <c r="C19" i="11"/>
  <c r="F13" i="11" l="1"/>
  <c r="C14" i="11" l="1"/>
  <c r="C30" i="11" s="1"/>
  <c r="D30" i="11"/>
  <c r="K15" i="23" l="1"/>
  <c r="K15" i="27"/>
  <c r="K15" i="12"/>
  <c r="Q2" i="12" s="1"/>
  <c r="F14" i="11"/>
  <c r="K15" i="24"/>
  <c r="K15" i="28"/>
  <c r="K15" i="21"/>
  <c r="K15" i="25"/>
  <c r="K15" i="22"/>
  <c r="K15" i="26"/>
  <c r="K15" i="30"/>
  <c r="K15" i="29"/>
  <c r="M4" i="21"/>
  <c r="M5" i="21"/>
  <c r="M6" i="21" s="1"/>
  <c r="M7" i="21" s="1"/>
  <c r="M8" i="21" s="1"/>
  <c r="M9" i="21" s="1"/>
  <c r="M10" i="21" s="1"/>
  <c r="M11" i="21" s="1"/>
  <c r="M3" i="21"/>
  <c r="M4" i="22"/>
  <c r="M5" i="22"/>
  <c r="M6" i="22" s="1"/>
  <c r="M7" i="22" s="1"/>
  <c r="M8" i="22" s="1"/>
  <c r="M9" i="22" s="1"/>
  <c r="M10" i="22" s="1"/>
  <c r="M11" i="22" s="1"/>
  <c r="M3" i="22"/>
  <c r="M4" i="23"/>
  <c r="M5" i="23"/>
  <c r="M6" i="23" s="1"/>
  <c r="M7" i="23" s="1"/>
  <c r="M8" i="23" s="1"/>
  <c r="M9" i="23" s="1"/>
  <c r="M10" i="23" s="1"/>
  <c r="M11" i="23" s="1"/>
  <c r="M3" i="23"/>
  <c r="M4" i="24"/>
  <c r="M5" i="24"/>
  <c r="M6" i="24" s="1"/>
  <c r="M7" i="24" s="1"/>
  <c r="M8" i="24" s="1"/>
  <c r="M9" i="24" s="1"/>
  <c r="M10" i="24" s="1"/>
  <c r="M11" i="24" s="1"/>
  <c r="M3" i="24"/>
  <c r="M4" i="25"/>
  <c r="M5" i="25"/>
  <c r="M6" i="25" s="1"/>
  <c r="M7" i="25" s="1"/>
  <c r="M8" i="25" s="1"/>
  <c r="M9" i="25" s="1"/>
  <c r="M10" i="25" s="1"/>
  <c r="M11" i="25" s="1"/>
  <c r="M3" i="25"/>
  <c r="M4" i="26"/>
  <c r="M5" i="26"/>
  <c r="M6" i="26" s="1"/>
  <c r="M7" i="26" s="1"/>
  <c r="M8" i="26" s="1"/>
  <c r="M9" i="26" s="1"/>
  <c r="M10" i="26" s="1"/>
  <c r="M11" i="26" s="1"/>
  <c r="M3" i="26"/>
  <c r="M4" i="27"/>
  <c r="M5" i="27"/>
  <c r="M6" i="27" s="1"/>
  <c r="M7" i="27" s="1"/>
  <c r="M8" i="27" s="1"/>
  <c r="M9" i="27" s="1"/>
  <c r="M10" i="27" s="1"/>
  <c r="M11" i="27" s="1"/>
  <c r="M3" i="27"/>
  <c r="M4" i="28"/>
  <c r="M5" i="28"/>
  <c r="M6" i="28" s="1"/>
  <c r="M7" i="28" s="1"/>
  <c r="M8" i="28" s="1"/>
  <c r="M9" i="28" s="1"/>
  <c r="M10" i="28" s="1"/>
  <c r="M11" i="28" s="1"/>
  <c r="M3" i="28"/>
  <c r="M3" i="29"/>
  <c r="M4" i="29" s="1"/>
  <c r="M5" i="29" s="1"/>
  <c r="M6" i="29" s="1"/>
  <c r="M7" i="29" s="1"/>
  <c r="M8" i="29" s="1"/>
  <c r="M9" i="29" s="1"/>
  <c r="M10" i="29" s="1"/>
  <c r="M11" i="29" s="1"/>
  <c r="M4" i="30"/>
  <c r="M5" i="30" s="1"/>
  <c r="M6" i="30" s="1"/>
  <c r="M7" i="30" s="1"/>
  <c r="M8" i="30" s="1"/>
  <c r="M9" i="30" s="1"/>
  <c r="M10" i="30" s="1"/>
  <c r="M11" i="30" s="1"/>
  <c r="M3" i="30"/>
  <c r="N12" i="30"/>
  <c r="K7" i="30"/>
  <c r="N12" i="29"/>
  <c r="K7" i="29"/>
  <c r="N12" i="28"/>
  <c r="K7" i="28"/>
  <c r="N12" i="27"/>
  <c r="K7" i="27"/>
  <c r="N12" i="26"/>
  <c r="K7" i="26"/>
  <c r="N12" i="25"/>
  <c r="K7" i="25"/>
  <c r="N12" i="24"/>
  <c r="K7" i="24"/>
  <c r="N12" i="23"/>
  <c r="K7" i="23"/>
  <c r="N12" i="22"/>
  <c r="K7" i="22"/>
  <c r="N12" i="21"/>
  <c r="K7" i="21"/>
  <c r="M11" i="12"/>
  <c r="M4" i="12"/>
  <c r="M5" i="12"/>
  <c r="M6" i="12" s="1"/>
  <c r="M7" i="12" s="1"/>
  <c r="M8" i="12" s="1"/>
  <c r="M9" i="12" s="1"/>
  <c r="M10" i="12" s="1"/>
  <c r="M3" i="12"/>
  <c r="B14" i="11"/>
  <c r="Q2" i="27" l="1"/>
  <c r="Q4" i="27" s="1"/>
  <c r="Q2" i="25"/>
  <c r="Q4" i="25" s="1"/>
  <c r="Q2" i="21"/>
  <c r="Q4" i="21" s="1"/>
  <c r="Q2" i="22"/>
  <c r="Q4" i="22" s="1"/>
  <c r="Q2" i="30"/>
  <c r="Q4" i="30" s="1"/>
  <c r="Q2" i="23"/>
  <c r="Q4" i="23" s="1"/>
  <c r="Q2" i="24"/>
  <c r="Q4" i="24" s="1"/>
  <c r="Q2" i="26"/>
  <c r="Q4" i="26" s="1"/>
  <c r="Q2" i="28"/>
  <c r="Q4" i="28" s="1"/>
  <c r="Q2" i="29"/>
  <c r="Q4" i="29" s="1"/>
  <c r="N12" i="12"/>
  <c r="K7" i="12"/>
  <c r="Q4" i="12" l="1"/>
</calcChain>
</file>

<file path=xl/sharedStrings.xml><?xml version="1.0" encoding="utf-8"?>
<sst xmlns="http://schemas.openxmlformats.org/spreadsheetml/2006/main" count="196" uniqueCount="32">
  <si>
    <t>Total</t>
  </si>
  <si>
    <t>Rest</t>
  </si>
  <si>
    <t>Thickness</t>
  </si>
  <si>
    <t>Pointer</t>
  </si>
  <si>
    <t>Values</t>
  </si>
  <si>
    <t>Labels</t>
  </si>
  <si>
    <t>Value</t>
  </si>
  <si>
    <t>Performance Label</t>
  </si>
  <si>
    <t>BUTHA-BUTHE</t>
  </si>
  <si>
    <t>LERIBE</t>
  </si>
  <si>
    <t>BEREA</t>
  </si>
  <si>
    <t>MASERU</t>
  </si>
  <si>
    <t>MAFETENG</t>
  </si>
  <si>
    <t>MOHALE'S HOEK</t>
  </si>
  <si>
    <t>QUTHING</t>
  </si>
  <si>
    <t>QACHA'S NEK</t>
  </si>
  <si>
    <t>THABA-TSEKA</t>
  </si>
  <si>
    <t>MOKHOTLONG</t>
  </si>
  <si>
    <t>Portal</t>
  </si>
  <si>
    <t xml:space="preserve">Districts </t>
  </si>
  <si>
    <t>Status of Electors updating and new registrations</t>
  </si>
  <si>
    <t>Grand Total</t>
  </si>
  <si>
    <t>Updated
Electors</t>
  </si>
  <si>
    <t>NB: Enter Values only on the YELLOW Cells</t>
  </si>
  <si>
    <t>Registered Electors</t>
  </si>
  <si>
    <t>Electors with updated  information</t>
  </si>
  <si>
    <t>Electors without Updated information</t>
  </si>
  <si>
    <t>Very Low 
Update</t>
  </si>
  <si>
    <t>Low Update
     Status</t>
  </si>
  <si>
    <t>Good
 Update 
Status</t>
  </si>
  <si>
    <t>Very Good 
Update Status</t>
  </si>
  <si>
    <t>Excellent 
Update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</si>
</sst>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 Narrow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0" fillId="0" borderId="0" xfId="0"/>
    <xf numFmtId="0" fontId="4" fillId="0" borderId="3" xfId="0" applyFont="1" applyBorder="1"/>
    <xf numFmtId="3" fontId="0" fillId="0" borderId="0" xfId="0" applyNumberFormat="1"/>
    <xf numFmtId="3" fontId="4" fillId="0" borderId="3" xfId="0" applyNumberFormat="1" applyFont="1" applyBorder="1"/>
    <xf numFmtId="0" fontId="0" fillId="0" borderId="0" xfId="0" applyFill="1" applyBorder="1"/>
    <xf numFmtId="1" fontId="0" fillId="0" borderId="0" xfId="0" applyNumberFormat="1"/>
    <xf numFmtId="0" fontId="4" fillId="0" borderId="3" xfId="0" applyFont="1" applyBorder="1" applyAlignment="1">
      <alignment wrapText="1"/>
    </xf>
    <xf numFmtId="1" fontId="6" fillId="0" borderId="3" xfId="0" applyNumberFormat="1" applyFont="1" applyBorder="1" applyAlignment="1">
      <alignment horizontal="center" wrapText="1"/>
    </xf>
    <xf numFmtId="3" fontId="4" fillId="2" borderId="3" xfId="0" applyNumberFormat="1" applyFont="1" applyFill="1" applyBorder="1"/>
    <xf numFmtId="0" fontId="6" fillId="0" borderId="3" xfId="0" applyFont="1" applyFill="1" applyBorder="1" applyAlignment="1">
      <alignment horizontal="center" wrapText="1"/>
    </xf>
    <xf numFmtId="0" fontId="7" fillId="0" borderId="0" xfId="0" applyFont="1"/>
    <xf numFmtId="0" fontId="0" fillId="0" borderId="3" xfId="0" applyBorder="1"/>
    <xf numFmtId="0" fontId="8" fillId="0" borderId="3" xfId="0" applyFont="1" applyBorder="1"/>
    <xf numFmtId="0" fontId="2" fillId="0" borderId="3" xfId="0" applyFont="1" applyBorder="1"/>
    <xf numFmtId="0" fontId="0" fillId="4" borderId="0" xfId="0" applyFill="1"/>
    <xf numFmtId="0" fontId="1" fillId="3" borderId="0" xfId="0" applyFont="1" applyFill="1" applyBorder="1" applyAlignment="1">
      <alignment horizontal="center" vertical="center"/>
    </xf>
    <xf numFmtId="0" fontId="9" fillId="4" borderId="0" xfId="0" applyFont="1" applyFill="1" applyBorder="1"/>
    <xf numFmtId="0" fontId="1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wrapText="1"/>
    </xf>
    <xf numFmtId="9" fontId="9" fillId="4" borderId="0" xfId="1" applyFont="1" applyFill="1" applyBorder="1" applyAlignment="1">
      <alignment horizontal="center"/>
    </xf>
    <xf numFmtId="3" fontId="9" fillId="4" borderId="0" xfId="0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" fillId="4" borderId="0" xfId="0" applyFont="1" applyFill="1" applyBorder="1"/>
    <xf numFmtId="9" fontId="9" fillId="4" borderId="0" xfId="1" applyFont="1" applyFill="1" applyBorder="1"/>
    <xf numFmtId="0" fontId="9" fillId="4" borderId="0" xfId="0" applyFont="1" applyFill="1" applyBorder="1" applyAlignment="1">
      <alignment horizontal="left"/>
    </xf>
    <xf numFmtId="3" fontId="9" fillId="4" borderId="0" xfId="0" applyNumberFormat="1" applyFont="1" applyFill="1" applyBorder="1"/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10" fillId="0" borderId="0" xfId="0" applyFont="1" applyFill="1"/>
    <xf numFmtId="0" fontId="10" fillId="0" borderId="0" xfId="0" applyFont="1"/>
    <xf numFmtId="0" fontId="9" fillId="0" borderId="0" xfId="0" applyFont="1" applyFill="1"/>
    <xf numFmtId="0" fontId="1" fillId="4" borderId="0" xfId="0" applyFont="1" applyFill="1" applyBorder="1" applyAlignment="1">
      <alignment horizontal="left" wrapText="1"/>
    </xf>
    <xf numFmtId="0" fontId="9" fillId="0" borderId="0" xfId="0" applyFont="1"/>
    <xf numFmtId="0" fontId="9" fillId="0" borderId="0" xfId="0" applyFont="1" applyFill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'Districts- Data'!$E$2</c:f>
              <c:strCache>
                <c:ptCount val="1"/>
                <c:pt idx="0">
                  <c:v>Electors with updated  information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'Districts- Data'!$A$3:$A$13</c:f>
              <c:strCache>
                <c:ptCount val="11"/>
                <c:pt idx="0">
                  <c:v>BUTHA-BUTHE</c:v>
                </c:pt>
                <c:pt idx="1">
                  <c:v>LERIBE</c:v>
                </c:pt>
                <c:pt idx="2">
                  <c:v>BEREA</c:v>
                </c:pt>
                <c:pt idx="3">
                  <c:v>MASERU</c:v>
                </c:pt>
                <c:pt idx="4">
                  <c:v>MAFETENG</c:v>
                </c:pt>
                <c:pt idx="5">
                  <c:v>MOHALE'S HOEK</c:v>
                </c:pt>
                <c:pt idx="6">
                  <c:v>QUTHING</c:v>
                </c:pt>
                <c:pt idx="7">
                  <c:v>QACHA'S NEK</c:v>
                </c:pt>
                <c:pt idx="8">
                  <c:v>THABA-TSEKA</c:v>
                </c:pt>
                <c:pt idx="9">
                  <c:v>MOKHOTLONG</c:v>
                </c:pt>
                <c:pt idx="10">
                  <c:v>Portal</c:v>
                </c:pt>
              </c:strCache>
            </c:strRef>
          </c:cat>
          <c:val>
            <c:numRef>
              <c:f>'Districts- Data'!$E$3:$E$13</c:f>
              <c:numCache>
                <c:formatCode>#,##0</c:formatCode>
                <c:ptCount val="11"/>
                <c:pt idx="0">
                  <c:v>25951</c:v>
                </c:pt>
                <c:pt idx="1">
                  <c:v>89606</c:v>
                </c:pt>
                <c:pt idx="2">
                  <c:v>79484</c:v>
                </c:pt>
                <c:pt idx="3">
                  <c:v>137817</c:v>
                </c:pt>
                <c:pt idx="4">
                  <c:v>56542</c:v>
                </c:pt>
                <c:pt idx="5">
                  <c:v>45136</c:v>
                </c:pt>
                <c:pt idx="6">
                  <c:v>24483</c:v>
                </c:pt>
                <c:pt idx="7">
                  <c:v>20119</c:v>
                </c:pt>
                <c:pt idx="8">
                  <c:v>35319</c:v>
                </c:pt>
                <c:pt idx="9">
                  <c:v>25951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A6-4F96-B6F9-2D02A3AA1221}"/>
            </c:ext>
          </c:extLst>
        </c:ser>
        <c:ser>
          <c:idx val="4"/>
          <c:order val="1"/>
          <c:tx>
            <c:strRef>
              <c:f>'Districts- Data'!$F$2</c:f>
              <c:strCache>
                <c:ptCount val="1"/>
                <c:pt idx="0">
                  <c:v>Electors without Updated information</c:v>
                </c:pt>
              </c:strCache>
            </c:strRef>
          </c:tx>
          <c:spPr>
            <a:solidFill>
              <a:schemeClr val="accent3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'Districts- Data'!$A$3:$A$13</c:f>
              <c:strCache>
                <c:ptCount val="11"/>
                <c:pt idx="0">
                  <c:v>BUTHA-BUTHE</c:v>
                </c:pt>
                <c:pt idx="1">
                  <c:v>LERIBE</c:v>
                </c:pt>
                <c:pt idx="2">
                  <c:v>BEREA</c:v>
                </c:pt>
                <c:pt idx="3">
                  <c:v>MASERU</c:v>
                </c:pt>
                <c:pt idx="4">
                  <c:v>MAFETENG</c:v>
                </c:pt>
                <c:pt idx="5">
                  <c:v>MOHALE'S HOEK</c:v>
                </c:pt>
                <c:pt idx="6">
                  <c:v>QUTHING</c:v>
                </c:pt>
                <c:pt idx="7">
                  <c:v>QACHA'S NEK</c:v>
                </c:pt>
                <c:pt idx="8">
                  <c:v>THABA-TSEKA</c:v>
                </c:pt>
                <c:pt idx="9">
                  <c:v>MOKHOTLONG</c:v>
                </c:pt>
                <c:pt idx="10">
                  <c:v>Portal</c:v>
                </c:pt>
              </c:strCache>
            </c:strRef>
          </c:cat>
          <c:val>
            <c:numRef>
              <c:f>'Districts- Data'!$F$3:$F$13</c:f>
              <c:numCache>
                <c:formatCode>#,##0</c:formatCode>
                <c:ptCount val="11"/>
                <c:pt idx="0">
                  <c:v>42267</c:v>
                </c:pt>
                <c:pt idx="1">
                  <c:v>144827</c:v>
                </c:pt>
                <c:pt idx="2">
                  <c:v>107649</c:v>
                </c:pt>
                <c:pt idx="3">
                  <c:v>220730</c:v>
                </c:pt>
                <c:pt idx="4">
                  <c:v>76459</c:v>
                </c:pt>
                <c:pt idx="5">
                  <c:v>69800</c:v>
                </c:pt>
                <c:pt idx="6">
                  <c:v>46174</c:v>
                </c:pt>
                <c:pt idx="7">
                  <c:v>29620</c:v>
                </c:pt>
                <c:pt idx="8">
                  <c:v>51697</c:v>
                </c:pt>
                <c:pt idx="9">
                  <c:v>42267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A6-4F96-B6F9-2D02A3AA1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2112479"/>
        <c:axId val="1032120383"/>
      </c:barChart>
      <c:catAx>
        <c:axId val="1032112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120383"/>
        <c:crosses val="autoZero"/>
        <c:auto val="1"/>
        <c:lblAlgn val="ctr"/>
        <c:lblOffset val="100"/>
        <c:noMultiLvlLbl val="0"/>
      </c:catAx>
      <c:valAx>
        <c:axId val="1032120383"/>
        <c:scaling>
          <c:orientation val="minMax"/>
          <c:max val="3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 w="0">
            <a:solidFill>
              <a:schemeClr val="dk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112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Electorate information update in Thaba-Tseka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6242737863806098"/>
          <c:y val="8.3519715600806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C1-4802-9A20-9A64128B2E6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508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C1-4802-9A20-9A64128B2E6D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C1-4802-9A20-9A64128B2E6D}"/>
              </c:ext>
            </c:extLst>
          </c:dPt>
          <c:val>
            <c:numRef>
              <c:f>'Thaba - Tseka'!$Q$2:$Q$4</c:f>
              <c:numCache>
                <c:formatCode>0%</c:formatCode>
                <c:ptCount val="3"/>
                <c:pt idx="0">
                  <c:v>0.47173767864298116</c:v>
                </c:pt>
                <c:pt idx="1">
                  <c:v>0.01</c:v>
                </c:pt>
                <c:pt idx="2" formatCode="General">
                  <c:v>1.5182623213570192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C1-4802-9A20-9A64128B2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v>Category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2C1-4802-9A20-9A64128B2E6D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2C1-4802-9A20-9A64128B2E6D}"/>
              </c:ext>
            </c:extLst>
          </c:dPt>
          <c:dPt>
            <c:idx val="2"/>
            <c:bubble3D val="0"/>
            <c:spPr>
              <a:solidFill>
                <a:srgbClr val="FFFF00">
                  <a:alpha val="72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2C1-4802-9A20-9A64128B2E6D}"/>
              </c:ext>
            </c:extLst>
          </c:dPt>
          <c:dPt>
            <c:idx val="3"/>
            <c:bubble3D val="0"/>
            <c:spPr>
              <a:solidFill>
                <a:schemeClr val="accent1">
                  <a:alpha val="7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2C1-4802-9A20-9A64128B2E6D}"/>
              </c:ext>
            </c:extLst>
          </c:dPt>
          <c:dPt>
            <c:idx val="4"/>
            <c:bubble3D val="0"/>
            <c:spPr>
              <a:solidFill>
                <a:srgbClr val="00B05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2C1-4802-9A20-9A64128B2E6D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2C1-4802-9A20-9A64128B2E6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CC6ACB2-61C0-4958-A431-F7F23E9145E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2C1-4802-9A20-9A64128B2E6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76547E6-A0E3-416C-80CC-A2BEA9EE853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2C1-4802-9A20-9A64128B2E6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AF54E28-C9ED-42ED-A61B-1A1065CA06F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2C1-4802-9A20-9A64128B2E6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640ECE8-27D1-4AB1-A3E4-4313BFAF424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2C1-4802-9A20-9A64128B2E6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F377E3A-3327-4CCA-9F16-DA9E09AE508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2C1-4802-9A20-9A64128B2E6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C1-4802-9A20-9A64128B2E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'Thaba - Tseka'!$K$2:$K$7</c:f>
              <c:numCache>
                <c:formatCode>0%</c:formatCode>
                <c:ptCount val="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1.0000000000000002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'Thaba - Tseka'!$J$2:$J$6</c15:f>
                <c15:dlblRangeCache>
                  <c:ptCount val="5"/>
                  <c:pt idx="0">
                    <c:v>Very Low 
Update</c:v>
                  </c:pt>
                  <c:pt idx="1">
                    <c:v>Low Update
     Status</c:v>
                  </c:pt>
                  <c:pt idx="2">
                    <c:v>Good
 Update 
Status</c:v>
                  </c:pt>
                  <c:pt idx="3">
                    <c:v>Very Good 
Update Status</c:v>
                  </c:pt>
                  <c:pt idx="4">
                    <c:v>Excellent 
Update Status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B2C1-4802-9A20-9A64128B2E6D}"/>
            </c:ext>
          </c:extLst>
        </c:ser>
        <c:ser>
          <c:idx val="1"/>
          <c:order val="1"/>
          <c:tx>
            <c:v>Label</c:v>
          </c:tx>
          <c:spPr>
            <a:solidFill>
              <a:schemeClr val="tx1">
                <a:lumMod val="50000"/>
                <a:lumOff val="50000"/>
                <a:alpha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2C1-4802-9A20-9A64128B2E6D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2C1-4802-9A20-9A64128B2E6D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2C1-4802-9A20-9A64128B2E6D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2C1-4802-9A20-9A64128B2E6D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2C1-4802-9A20-9A64128B2E6D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2C1-4802-9A20-9A64128B2E6D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2C1-4802-9A20-9A64128B2E6D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B2C1-4802-9A20-9A64128B2E6D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B2C1-4802-9A20-9A64128B2E6D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B2C1-4802-9A20-9A64128B2E6D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B2C1-4802-9A20-9A64128B2E6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EE2B3BF-3ADD-4FE2-852D-4EB5FF34BB8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2C1-4802-9A20-9A64128B2E6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BA0E134-4CB6-45A1-9D5D-D136FF1D8AB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2C1-4802-9A20-9A64128B2E6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6B579AD-FA74-42A8-A5E7-631005D5AD8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2C1-4802-9A20-9A64128B2E6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7A8B1F1-4308-48F0-92F8-80215C262D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2C1-4802-9A20-9A64128B2E6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69E1557-30D2-4EB1-8F65-F67628BE5D4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2C1-4802-9A20-9A64128B2E6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9FA800B-4D48-4F83-9D5D-9AC26AAEC2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2C1-4802-9A20-9A64128B2E6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87039D9-E7E4-42BA-A0B0-E9248741B78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2C1-4802-9A20-9A64128B2E6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6027F5B-A559-46F0-BE8F-4E31EC98076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2C1-4802-9A20-9A64128B2E6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E6A5F6B-886A-47A0-ADDA-962073D25DF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B2C1-4802-9A20-9A64128B2E6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A0806CD-63E7-421E-A8E8-4EC4159475F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2C1-4802-9A20-9A64128B2E6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2C1-4802-9A20-9A64128B2E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'Thaba - Tseka'!$N$2:$N$12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'Thaba - Tseka'!$M$2:$M$11</c15:f>
                <c15:dlblRangeCache>
                  <c:ptCount val="10"/>
                  <c:pt idx="0">
                    <c:v>7,487</c:v>
                  </c:pt>
                  <c:pt idx="1">
                    <c:v>14,974</c:v>
                  </c:pt>
                  <c:pt idx="2">
                    <c:v>22,461</c:v>
                  </c:pt>
                  <c:pt idx="3">
                    <c:v>29,948</c:v>
                  </c:pt>
                  <c:pt idx="4">
                    <c:v>37,435</c:v>
                  </c:pt>
                  <c:pt idx="5">
                    <c:v>44,922</c:v>
                  </c:pt>
                  <c:pt idx="6">
                    <c:v>52,409</c:v>
                  </c:pt>
                  <c:pt idx="7">
                    <c:v>59,896</c:v>
                  </c:pt>
                  <c:pt idx="8">
                    <c:v>67,383</c:v>
                  </c:pt>
                  <c:pt idx="9">
                    <c:v>74,870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B2C1-4802-9A20-9A64128B2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Electorate information update in Mokhotlong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6242737863806098"/>
          <c:y val="8.3519715600806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58-46C8-9291-24BF6A7A1CD7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508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58-46C8-9291-24BF6A7A1CD7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58-46C8-9291-24BF6A7A1CD7}"/>
              </c:ext>
            </c:extLst>
          </c:dPt>
          <c:val>
            <c:numRef>
              <c:f>Mokhotlong!$Q$2:$Q$4</c:f>
              <c:numCache>
                <c:formatCode>0%</c:formatCode>
                <c:ptCount val="3"/>
                <c:pt idx="0">
                  <c:v>0.46390775831247766</c:v>
                </c:pt>
                <c:pt idx="1">
                  <c:v>0.01</c:v>
                </c:pt>
                <c:pt idx="2" formatCode="General">
                  <c:v>1.5260922416875229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58-46C8-9291-24BF6A7A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v>Category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E58-46C8-9291-24BF6A7A1CD7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E58-46C8-9291-24BF6A7A1CD7}"/>
              </c:ext>
            </c:extLst>
          </c:dPt>
          <c:dPt>
            <c:idx val="2"/>
            <c:bubble3D val="0"/>
            <c:spPr>
              <a:solidFill>
                <a:srgbClr val="FFFF00">
                  <a:alpha val="72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E58-46C8-9291-24BF6A7A1CD7}"/>
              </c:ext>
            </c:extLst>
          </c:dPt>
          <c:dPt>
            <c:idx val="3"/>
            <c:bubble3D val="0"/>
            <c:spPr>
              <a:solidFill>
                <a:schemeClr val="accent1">
                  <a:alpha val="7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E58-46C8-9291-24BF6A7A1CD7}"/>
              </c:ext>
            </c:extLst>
          </c:dPt>
          <c:dPt>
            <c:idx val="4"/>
            <c:bubble3D val="0"/>
            <c:spPr>
              <a:solidFill>
                <a:srgbClr val="00B05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E58-46C8-9291-24BF6A7A1CD7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E58-46C8-9291-24BF6A7A1CD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20AAC0F-8E3E-431B-8F93-73DBE7FFEE9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E58-46C8-9291-24BF6A7A1CD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A7BB2E4-6127-4F49-AC64-F2ACAC9B0C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E58-46C8-9291-24BF6A7A1CD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B76226B-E820-49EA-BF7E-5BFCF24F8DA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E58-46C8-9291-24BF6A7A1CD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640C9C4-57DB-48FA-962A-8269F5FA649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E58-46C8-9291-24BF6A7A1CD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B71A375-76DF-40DD-BCC0-136E2191476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E58-46C8-9291-24BF6A7A1CD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58-46C8-9291-24BF6A7A1C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Mokhotlong!$K$2:$K$7</c:f>
              <c:numCache>
                <c:formatCode>0%</c:formatCode>
                <c:ptCount val="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1.0000000000000002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Mokhotlong!$J$2:$J$6</c15:f>
                <c15:dlblRangeCache>
                  <c:ptCount val="5"/>
                  <c:pt idx="0">
                    <c:v>Very Low 
Update</c:v>
                  </c:pt>
                  <c:pt idx="1">
                    <c:v>Low Update
     Status</c:v>
                  </c:pt>
                  <c:pt idx="2">
                    <c:v>Good
 Update 
Status</c:v>
                  </c:pt>
                  <c:pt idx="3">
                    <c:v>Very Good 
Update Status</c:v>
                  </c:pt>
                  <c:pt idx="4">
                    <c:v>Excellent 
Update Status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FE58-46C8-9291-24BF6A7A1CD7}"/>
            </c:ext>
          </c:extLst>
        </c:ser>
        <c:ser>
          <c:idx val="1"/>
          <c:order val="1"/>
          <c:tx>
            <c:v>Label</c:v>
          </c:tx>
          <c:spPr>
            <a:solidFill>
              <a:schemeClr val="tx1">
                <a:lumMod val="50000"/>
                <a:lumOff val="50000"/>
                <a:alpha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E58-46C8-9291-24BF6A7A1CD7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E58-46C8-9291-24BF6A7A1CD7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E58-46C8-9291-24BF6A7A1CD7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E58-46C8-9291-24BF6A7A1CD7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E58-46C8-9291-24BF6A7A1CD7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E58-46C8-9291-24BF6A7A1CD7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E58-46C8-9291-24BF6A7A1CD7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FE58-46C8-9291-24BF6A7A1CD7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FE58-46C8-9291-24BF6A7A1CD7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FE58-46C8-9291-24BF6A7A1CD7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FE58-46C8-9291-24BF6A7A1CD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B541A57-16B8-4E63-86F6-CEB89A6FED7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E58-46C8-9291-24BF6A7A1CD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F046BC-C9C2-4B61-A030-4D32149DBEE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E58-46C8-9291-24BF6A7A1CD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F472381-7C57-43C0-A970-C4161E999B8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E58-46C8-9291-24BF6A7A1CD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7775E00-059A-4826-B5A1-77317FC6BFD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E58-46C8-9291-24BF6A7A1CD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90FA504-7436-4A1A-B4E8-FBBA2302063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E58-46C8-9291-24BF6A7A1CD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127AAC3-5FEB-4DB5-B701-CB02B874CAC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E58-46C8-9291-24BF6A7A1CD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9931330-1B97-40F5-8F1E-B1FAD10254A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E58-46C8-9291-24BF6A7A1CD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F6FA2FA-351B-4E7F-8DED-43B6C1B7131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E58-46C8-9291-24BF6A7A1CD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5470652-506E-4B49-BF2F-A34EAF4B8FA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E58-46C8-9291-24BF6A7A1CD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2740E5F-320A-452A-AF3B-22BCDAB91C7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E58-46C8-9291-24BF6A7A1CD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E58-46C8-9291-24BF6A7A1C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Mokhotlong!$N$2:$N$12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Mokhotlong!$M$2:$M$11</c15:f>
                <c15:dlblRangeCache>
                  <c:ptCount val="10"/>
                  <c:pt idx="0">
                    <c:v>5,594</c:v>
                  </c:pt>
                  <c:pt idx="1">
                    <c:v>11,188</c:v>
                  </c:pt>
                  <c:pt idx="2">
                    <c:v>16,782</c:v>
                  </c:pt>
                  <c:pt idx="3">
                    <c:v>22,376</c:v>
                  </c:pt>
                  <c:pt idx="4">
                    <c:v>27,970</c:v>
                  </c:pt>
                  <c:pt idx="5">
                    <c:v>33,564</c:v>
                  </c:pt>
                  <c:pt idx="6">
                    <c:v>39,158</c:v>
                  </c:pt>
                  <c:pt idx="7">
                    <c:v>44,752</c:v>
                  </c:pt>
                  <c:pt idx="8">
                    <c:v>50,346</c:v>
                  </c:pt>
                  <c:pt idx="9">
                    <c:v>55,940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FE58-46C8-9291-24BF6A7A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Overall Electorate information throughout the Country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6242737863806098"/>
          <c:y val="8.3519715600806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5F-4837-A2D8-CC734D3364B7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508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5F-4837-A2D8-CC734D3364B7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5F-4837-A2D8-CC734D3364B7}"/>
              </c:ext>
            </c:extLst>
          </c:dPt>
          <c:val>
            <c:numRef>
              <c:f>'Whole Country'!$Q$2:$Q$4</c:f>
              <c:numCache>
                <c:formatCode>0%</c:formatCode>
                <c:ptCount val="3"/>
                <c:pt idx="0">
                  <c:v>0.43776519477994608</c:v>
                </c:pt>
                <c:pt idx="1">
                  <c:v>0.01</c:v>
                </c:pt>
                <c:pt idx="2" formatCode="General">
                  <c:v>1.5522348052200543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5F-4837-A2D8-CC734D336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v>Category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15F-4837-A2D8-CC734D3364B7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15F-4837-A2D8-CC734D3364B7}"/>
              </c:ext>
            </c:extLst>
          </c:dPt>
          <c:dPt>
            <c:idx val="2"/>
            <c:bubble3D val="0"/>
            <c:spPr>
              <a:solidFill>
                <a:srgbClr val="FFFF00">
                  <a:alpha val="72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15F-4837-A2D8-CC734D3364B7}"/>
              </c:ext>
            </c:extLst>
          </c:dPt>
          <c:dPt>
            <c:idx val="3"/>
            <c:bubble3D val="0"/>
            <c:spPr>
              <a:solidFill>
                <a:schemeClr val="accent1">
                  <a:alpha val="7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15F-4837-A2D8-CC734D3364B7}"/>
              </c:ext>
            </c:extLst>
          </c:dPt>
          <c:dPt>
            <c:idx val="4"/>
            <c:bubble3D val="0"/>
            <c:spPr>
              <a:solidFill>
                <a:srgbClr val="00B05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15F-4837-A2D8-CC734D3364B7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15F-4837-A2D8-CC734D3364B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BA3FDF9-29AA-4957-A545-6F32C6CA2D5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15F-4837-A2D8-CC734D3364B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6B98249-2A64-43B9-8AFE-A803DC83EEE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15F-4837-A2D8-CC734D3364B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209A892-BFF7-4D90-992D-7A24FD4E6E0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15F-4837-A2D8-CC734D3364B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B59237C-8E71-47B0-B731-3F71A710C67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15F-4837-A2D8-CC734D3364B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1AEDCA8-554A-4EC0-9477-E7776BE8954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15F-4837-A2D8-CC734D3364B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5F-4837-A2D8-CC734D3364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'Whole Country'!$K$2:$K$7</c:f>
              <c:numCache>
                <c:formatCode>0%</c:formatCode>
                <c:ptCount val="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1.0000000000000002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'Whole Country'!$J$2:$J$6</c15:f>
                <c15:dlblRangeCache>
                  <c:ptCount val="5"/>
                  <c:pt idx="0">
                    <c:v>Very Low 
Update</c:v>
                  </c:pt>
                  <c:pt idx="1">
                    <c:v>Low Update
     Status</c:v>
                  </c:pt>
                  <c:pt idx="2">
                    <c:v>Good
 Update 
Status</c:v>
                  </c:pt>
                  <c:pt idx="3">
                    <c:v>Very Good 
Update Status</c:v>
                  </c:pt>
                  <c:pt idx="4">
                    <c:v>Excellent 
Update Status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215F-4837-A2D8-CC734D3364B7}"/>
            </c:ext>
          </c:extLst>
        </c:ser>
        <c:ser>
          <c:idx val="1"/>
          <c:order val="1"/>
          <c:tx>
            <c:v>Label</c:v>
          </c:tx>
          <c:spPr>
            <a:solidFill>
              <a:schemeClr val="tx1">
                <a:lumMod val="50000"/>
                <a:lumOff val="50000"/>
                <a:alpha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15F-4837-A2D8-CC734D3364B7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15F-4837-A2D8-CC734D3364B7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15F-4837-A2D8-CC734D3364B7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15F-4837-A2D8-CC734D3364B7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15F-4837-A2D8-CC734D3364B7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15F-4837-A2D8-CC734D3364B7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15F-4837-A2D8-CC734D3364B7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215F-4837-A2D8-CC734D3364B7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215F-4837-A2D8-CC734D3364B7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215F-4837-A2D8-CC734D3364B7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215F-4837-A2D8-CC734D3364B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5CFF49A-0CA9-459B-8A50-F01A51783A3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15F-4837-A2D8-CC734D3364B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40A06BD-FB95-47C8-AAF9-6C388553E08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15F-4837-A2D8-CC734D3364B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C7DE0B4-7A80-47B8-9FD8-83298C6DC0F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15F-4837-A2D8-CC734D3364B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67E3F13-2448-45C1-8F18-8FA66C262C3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15F-4837-A2D8-CC734D3364B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871F26B-08F6-4307-B099-D12908C48D6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15F-4837-A2D8-CC734D3364B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223142D-3D25-4863-A9FD-FD9939F5316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215F-4837-A2D8-CC734D3364B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E53EE37-D6E5-4C53-BA2E-AC330B9DEBA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215F-4837-A2D8-CC734D3364B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9B0F7B0-D9EB-484B-9973-E13F1585417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15F-4837-A2D8-CC734D3364B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4230E9F-6687-4736-A2F5-CD26A9F04AA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15F-4837-A2D8-CC734D3364B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EA97F90-DCEE-4444-9E55-0EC3786CD40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215F-4837-A2D8-CC734D3364B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15F-4837-A2D8-CC734D3364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'Whole Country'!$N$2:$N$12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'Whole Country'!$M$2:$M$11</c15:f>
                <c15:dlblRangeCache>
                  <c:ptCount val="10"/>
                  <c:pt idx="0">
                    <c:v>123,447</c:v>
                  </c:pt>
                  <c:pt idx="1">
                    <c:v>246,894</c:v>
                  </c:pt>
                  <c:pt idx="2">
                    <c:v>370,341</c:v>
                  </c:pt>
                  <c:pt idx="3">
                    <c:v>493,788</c:v>
                  </c:pt>
                  <c:pt idx="4">
                    <c:v>617,235</c:v>
                  </c:pt>
                  <c:pt idx="5">
                    <c:v>740,682</c:v>
                  </c:pt>
                  <c:pt idx="6">
                    <c:v>864,129</c:v>
                  </c:pt>
                  <c:pt idx="7">
                    <c:v>987,576</c:v>
                  </c:pt>
                  <c:pt idx="8">
                    <c:v>1,111,023</c:v>
                  </c:pt>
                  <c:pt idx="9">
                    <c:v>1,234,470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215F-4837-A2D8-CC734D336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Electorate information update in Butha - Buthe</a:t>
            </a:r>
          </a:p>
        </c:rich>
      </c:tx>
      <c:layout>
        <c:manualLayout>
          <c:xMode val="edge"/>
          <c:yMode val="edge"/>
          <c:x val="0.16242737863806098"/>
          <c:y val="8.3519715600806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13-406D-9321-63F80F2D5175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508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13-406D-9321-63F80F2D5175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13-406D-9321-63F80F2D5175}"/>
              </c:ext>
            </c:extLst>
          </c:dPt>
          <c:val>
            <c:numRef>
              <c:f>'Butha - Buthe'!$Q$2:$Q$4</c:f>
              <c:numCache>
                <c:formatCode>0%</c:formatCode>
                <c:ptCount val="3"/>
                <c:pt idx="0">
                  <c:v>0.35686193619361939</c:v>
                </c:pt>
                <c:pt idx="1">
                  <c:v>0.01</c:v>
                </c:pt>
                <c:pt idx="2" formatCode="General">
                  <c:v>1.633138063806381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13-406D-9321-63F80F2D5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v>Category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13-406D-9321-63F80F2D5175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313-406D-9321-63F80F2D5175}"/>
              </c:ext>
            </c:extLst>
          </c:dPt>
          <c:dPt>
            <c:idx val="2"/>
            <c:bubble3D val="0"/>
            <c:spPr>
              <a:solidFill>
                <a:srgbClr val="FFFF00">
                  <a:alpha val="72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313-406D-9321-63F80F2D5175}"/>
              </c:ext>
            </c:extLst>
          </c:dPt>
          <c:dPt>
            <c:idx val="3"/>
            <c:bubble3D val="0"/>
            <c:spPr>
              <a:solidFill>
                <a:schemeClr val="accent1">
                  <a:alpha val="7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313-406D-9321-63F80F2D5175}"/>
              </c:ext>
            </c:extLst>
          </c:dPt>
          <c:dPt>
            <c:idx val="4"/>
            <c:bubble3D val="0"/>
            <c:spPr>
              <a:solidFill>
                <a:srgbClr val="00B05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313-406D-9321-63F80F2D5175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313-406D-9321-63F80F2D517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3AF59F99-1F6F-45C1-9888-5854CB91669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313-406D-9321-63F80F2D517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2E6F451-0ABE-41C9-86A9-2BFB95C7A77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313-406D-9321-63F80F2D517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1D754A9-2606-457B-9E54-F9E8A597028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313-406D-9321-63F80F2D517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96DA7C8-B831-4D83-9D7C-F7720986D60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313-406D-9321-63F80F2D517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A63EF94-C4EB-4CC1-9DF0-DCF4A821512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313-406D-9321-63F80F2D517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313-406D-9321-63F80F2D5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</c:ext>
            </c:extLst>
          </c:dLbls>
          <c:val>
            <c:numRef>
              <c:f>'Butha - Buthe'!$K$2:$K$7</c:f>
              <c:numCache>
                <c:formatCode>0%</c:formatCode>
                <c:ptCount val="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1.0000000000000002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'Butha - Buthe'!$J$2:$J$6</c15:f>
                <c15:dlblRangeCache>
                  <c:ptCount val="5"/>
                  <c:pt idx="0">
                    <c:v>Very Low 
Update</c:v>
                  </c:pt>
                  <c:pt idx="1">
                    <c:v>Low Update
     Status</c:v>
                  </c:pt>
                  <c:pt idx="2">
                    <c:v>Good
 Update 
Status</c:v>
                  </c:pt>
                  <c:pt idx="3">
                    <c:v>Very Good 
Update Status</c:v>
                  </c:pt>
                  <c:pt idx="4">
                    <c:v>Excellent 
Update Status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E313-406D-9321-63F80F2D5175}"/>
            </c:ext>
          </c:extLst>
        </c:ser>
        <c:ser>
          <c:idx val="1"/>
          <c:order val="1"/>
          <c:tx>
            <c:v>Label</c:v>
          </c:tx>
          <c:spPr>
            <a:solidFill>
              <a:schemeClr val="tx1">
                <a:lumMod val="50000"/>
                <a:lumOff val="50000"/>
                <a:alpha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13-406D-9321-63F80F2D5175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13-406D-9321-63F80F2D5175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13-406D-9321-63F80F2D5175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13-406D-9321-63F80F2D5175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13-406D-9321-63F80F2D5175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13-406D-9321-63F80F2D5175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13-406D-9321-63F80F2D5175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13-406D-9321-63F80F2D5175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313-406D-9321-63F80F2D5175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E313-406D-9321-63F80F2D5175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E313-406D-9321-63F80F2D517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FE809AC-EAC1-4650-A86B-3224F4EE728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313-406D-9321-63F80F2D517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6C77379-0D97-4002-9A5F-2F58C02224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313-406D-9321-63F80F2D517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69AEDEF-9156-4617-B961-AE0E0A530C2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313-406D-9321-63F80F2D517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FA0D7A5-2A6A-49B9-A359-734A7FAA1C7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313-406D-9321-63F80F2D517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3A4FBB0-3222-4E13-AF1D-F185FD7C196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313-406D-9321-63F80F2D517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6761798-A745-4A5E-B8AB-9ECA0C7A15D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313-406D-9321-63F80F2D517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FBB0AA0D-8D31-464C-8636-441A406C508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313-406D-9321-63F80F2D5175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CF5E3F7-6615-49CF-B4EF-3A9A3E2A7FC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313-406D-9321-63F80F2D5175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7204A21-EF30-41F4-B874-3DFC46A2E97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313-406D-9321-63F80F2D5175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42A9D7B2-46F3-4B72-945C-B104811CBAB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313-406D-9321-63F80F2D5175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E313-406D-9321-63F80F2D5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  <c15:showDataLabelsRange val="1"/>
              </c:ext>
            </c:extLst>
          </c:dLbls>
          <c:val>
            <c:numRef>
              <c:f>'Butha - Buthe'!$N$2:$N$12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'Butha - Buthe'!$M$2:$M$11</c15:f>
                <c15:dlblRangeCache>
                  <c:ptCount val="10"/>
                  <c:pt idx="0">
                    <c:v>7,272</c:v>
                  </c:pt>
                  <c:pt idx="1">
                    <c:v>14,544</c:v>
                  </c:pt>
                  <c:pt idx="2">
                    <c:v>21,816</c:v>
                  </c:pt>
                  <c:pt idx="3">
                    <c:v>29,088</c:v>
                  </c:pt>
                  <c:pt idx="4">
                    <c:v>36,360</c:v>
                  </c:pt>
                  <c:pt idx="5">
                    <c:v>43,632</c:v>
                  </c:pt>
                  <c:pt idx="6">
                    <c:v>50,904</c:v>
                  </c:pt>
                  <c:pt idx="7">
                    <c:v>58,176</c:v>
                  </c:pt>
                  <c:pt idx="8">
                    <c:v>65,448</c:v>
                  </c:pt>
                  <c:pt idx="9">
                    <c:v>72,720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E313-406D-9321-63F80F2D5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Electorate information update in Leribe</a:t>
            </a:r>
            <a:endParaRPr lang="en-GB"/>
          </a:p>
        </c:rich>
      </c:tx>
      <c:layout>
        <c:manualLayout>
          <c:xMode val="edge"/>
          <c:yMode val="edge"/>
          <c:x val="0.16242737863806098"/>
          <c:y val="8.3519715600806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AE-4BB3-A4A3-0408668B6517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508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AE-4BB3-A4A3-0408668B6517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AE-4BB3-A4A3-0408668B6517}"/>
              </c:ext>
            </c:extLst>
          </c:dPt>
          <c:val>
            <c:numRef>
              <c:f>Leribe!$Q$2:$Q$4</c:f>
              <c:numCache>
                <c:formatCode>0%</c:formatCode>
                <c:ptCount val="3"/>
                <c:pt idx="0">
                  <c:v>0.42475350777398557</c:v>
                </c:pt>
                <c:pt idx="1">
                  <c:v>0.01</c:v>
                </c:pt>
                <c:pt idx="2" formatCode="General">
                  <c:v>1.565246492226015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AE-4BB3-A4A3-0408668B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v>Category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AE-4BB3-A4A3-0408668B6517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AE-4BB3-A4A3-0408668B6517}"/>
              </c:ext>
            </c:extLst>
          </c:dPt>
          <c:dPt>
            <c:idx val="2"/>
            <c:bubble3D val="0"/>
            <c:spPr>
              <a:solidFill>
                <a:srgbClr val="FFFF00">
                  <a:alpha val="72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AE-4BB3-A4A3-0408668B6517}"/>
              </c:ext>
            </c:extLst>
          </c:dPt>
          <c:dPt>
            <c:idx val="3"/>
            <c:bubble3D val="0"/>
            <c:spPr>
              <a:solidFill>
                <a:schemeClr val="accent1">
                  <a:alpha val="7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DAE-4BB3-A4A3-0408668B6517}"/>
              </c:ext>
            </c:extLst>
          </c:dPt>
          <c:dPt>
            <c:idx val="4"/>
            <c:bubble3D val="0"/>
            <c:spPr>
              <a:solidFill>
                <a:srgbClr val="00B05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DAE-4BB3-A4A3-0408668B6517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DAE-4BB3-A4A3-0408668B651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0C5EE66-9441-4301-9D38-1E67E85E853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DAE-4BB3-A4A3-0408668B651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D482F0D-EB23-4841-AC14-71D596B5185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DAE-4BB3-A4A3-0408668B651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F8A7D4-1511-4D5B-8E31-F7B56C55C68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DAE-4BB3-A4A3-0408668B651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75D4E5E-0290-4349-BD0E-F9FE143F844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DAE-4BB3-A4A3-0408668B651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21DB342-E23F-44B0-AB50-6B0061C0F5A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DAE-4BB3-A4A3-0408668B651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AE-4BB3-A4A3-0408668B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Leribe!$K$2:$K$7</c:f>
              <c:numCache>
                <c:formatCode>0%</c:formatCode>
                <c:ptCount val="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1.0000000000000002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Leribe!$J$2:$J$6</c15:f>
                <c15:dlblRangeCache>
                  <c:ptCount val="5"/>
                  <c:pt idx="0">
                    <c:v>Very Low 
Update</c:v>
                  </c:pt>
                  <c:pt idx="1">
                    <c:v>Low Update
     Status</c:v>
                  </c:pt>
                  <c:pt idx="2">
                    <c:v>Good
 Update 
Status</c:v>
                  </c:pt>
                  <c:pt idx="3">
                    <c:v>Very Good 
Update Status</c:v>
                  </c:pt>
                  <c:pt idx="4">
                    <c:v>Excellent 
Update Status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CDAE-4BB3-A4A3-0408668B6517}"/>
            </c:ext>
          </c:extLst>
        </c:ser>
        <c:ser>
          <c:idx val="1"/>
          <c:order val="1"/>
          <c:tx>
            <c:v>Label</c:v>
          </c:tx>
          <c:spPr>
            <a:solidFill>
              <a:schemeClr val="tx1">
                <a:lumMod val="50000"/>
                <a:lumOff val="50000"/>
                <a:alpha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DAE-4BB3-A4A3-0408668B6517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DAE-4BB3-A4A3-0408668B6517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DAE-4BB3-A4A3-0408668B6517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DAE-4BB3-A4A3-0408668B6517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DAE-4BB3-A4A3-0408668B6517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DAE-4BB3-A4A3-0408668B6517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DAE-4BB3-A4A3-0408668B6517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DAE-4BB3-A4A3-0408668B6517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DAE-4BB3-A4A3-0408668B6517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DAE-4BB3-A4A3-0408668B6517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DAE-4BB3-A4A3-0408668B6517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0A575D-930B-4F06-8B60-27DB46452F41}" type="CELLRANGE">
                      <a:rPr lang="en-GB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DAE-4BB3-A4A3-0408668B651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9392EB9-D271-4349-BE57-D72CCA0B3191}" type="CELLRANGE">
                      <a:rPr lang="en-GB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DAE-4BB3-A4A3-0408668B6517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81318FA-4DC3-4253-9409-52F3A41F569D}" type="CELLRANGE">
                      <a:rPr lang="en-GB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DAE-4BB3-A4A3-0408668B651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D02F15-003B-4C93-8185-9856CCA65338}" type="CELLRANGE">
                      <a:rPr lang="en-US">
                        <a:solidFill>
                          <a:schemeClr val="tx1"/>
                        </a:solidFill>
                      </a:rPr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CDAE-4BB3-A4A3-0408668B6517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0D7D1AA-5CC8-438D-8C12-66A856CE9993}" type="CELLRANGE">
                      <a:rPr lang="en-GB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CDAE-4BB3-A4A3-0408668B6517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8163849-7607-4F1E-938C-32BA27F71482}" type="CELLRANGE">
                      <a:rPr lang="en-GB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CDAE-4BB3-A4A3-0408668B6517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E26236-44B2-4335-967E-E0C99BD1D7AA}" type="CELLRANGE">
                      <a:rPr lang="en-GB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CDAE-4BB3-A4A3-0408668B6517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706D7DE-2C29-4A63-AE66-865C520F8DA9}" type="CELLRANGE">
                      <a:rPr lang="en-GB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CDAE-4BB3-A4A3-0408668B6517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BD298E9-EF8D-4227-9A9F-6F59EEAC15EF}" type="CELLRANGE">
                      <a:rPr lang="en-GB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CDAE-4BB3-A4A3-0408668B6517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7892988-4EDA-40CA-87E6-0100EE697B8F}" type="CELLRANGE">
                      <a:rPr lang="en-GB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CDAE-4BB3-A4A3-0408668B651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DAE-4BB3-A4A3-0408668B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Leribe!$N$2:$N$12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Leribe!$M$2:$M$11</c15:f>
                <c15:dlblRangeCache>
                  <c:ptCount val="10"/>
                  <c:pt idx="0">
                    <c:v>21,096</c:v>
                  </c:pt>
                  <c:pt idx="1">
                    <c:v>42,192</c:v>
                  </c:pt>
                  <c:pt idx="2">
                    <c:v>63,288</c:v>
                  </c:pt>
                  <c:pt idx="3">
                    <c:v>84,384</c:v>
                  </c:pt>
                  <c:pt idx="4">
                    <c:v>105,480</c:v>
                  </c:pt>
                  <c:pt idx="5">
                    <c:v>126,576</c:v>
                  </c:pt>
                  <c:pt idx="6">
                    <c:v>147,672</c:v>
                  </c:pt>
                  <c:pt idx="7">
                    <c:v>168,768</c:v>
                  </c:pt>
                  <c:pt idx="8">
                    <c:v>189,864</c:v>
                  </c:pt>
                  <c:pt idx="9">
                    <c:v>210,960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CDAE-4BB3-A4A3-0408668B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Electorate information update in Berea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6242737863806098"/>
          <c:y val="8.3519715600806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F-4BF2-AEC9-D5C48D3E181F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508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F-4BF2-AEC9-D5C48D3E181F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F-4BF2-AEC9-D5C48D3E181F}"/>
              </c:ext>
            </c:extLst>
          </c:dPt>
          <c:val>
            <c:numRef>
              <c:f>Berea!$Q$2:$Q$4</c:f>
              <c:numCache>
                <c:formatCode>0%</c:formatCode>
                <c:ptCount val="3"/>
                <c:pt idx="0">
                  <c:v>0.49516571143782706</c:v>
                </c:pt>
                <c:pt idx="1">
                  <c:v>0.01</c:v>
                </c:pt>
                <c:pt idx="2" formatCode="General">
                  <c:v>1.4948342885621735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BF-4BF2-AEC9-D5C48D3E1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v>Category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1BF-4BF2-AEC9-D5C48D3E181F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1BF-4BF2-AEC9-D5C48D3E181F}"/>
              </c:ext>
            </c:extLst>
          </c:dPt>
          <c:dPt>
            <c:idx val="2"/>
            <c:bubble3D val="0"/>
            <c:spPr>
              <a:solidFill>
                <a:srgbClr val="FFFF00">
                  <a:alpha val="72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1BF-4BF2-AEC9-D5C48D3E181F}"/>
              </c:ext>
            </c:extLst>
          </c:dPt>
          <c:dPt>
            <c:idx val="3"/>
            <c:bubble3D val="0"/>
            <c:spPr>
              <a:solidFill>
                <a:schemeClr val="accent1">
                  <a:alpha val="7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1BF-4BF2-AEC9-D5C48D3E181F}"/>
              </c:ext>
            </c:extLst>
          </c:dPt>
          <c:dPt>
            <c:idx val="4"/>
            <c:bubble3D val="0"/>
            <c:spPr>
              <a:solidFill>
                <a:srgbClr val="00B05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1BF-4BF2-AEC9-D5C48D3E181F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1BF-4BF2-AEC9-D5C48D3E181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D6CF56F-BD69-4A7E-9373-4C8E7E5481C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1BF-4BF2-AEC9-D5C48D3E18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A0E6232-7AC5-4687-908D-EEE64DB56A3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1BF-4BF2-AEC9-D5C48D3E18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D5FD18A-0D46-4FEF-85E5-D55551869D0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1BF-4BF2-AEC9-D5C48D3E18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76C17AF-1075-41BD-9723-FB190A6D651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1BF-4BF2-AEC9-D5C48D3E18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D6D4F36-8BAE-422D-A75F-38C9A9B072F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1BF-4BF2-AEC9-D5C48D3E18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BF-4BF2-AEC9-D5C48D3E18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Berea!$K$2:$K$7</c:f>
              <c:numCache>
                <c:formatCode>0%</c:formatCode>
                <c:ptCount val="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1.0000000000000002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Berea!$J$2:$J$6</c15:f>
                <c15:dlblRangeCache>
                  <c:ptCount val="5"/>
                  <c:pt idx="0">
                    <c:v>Very Low 
Update</c:v>
                  </c:pt>
                  <c:pt idx="1">
                    <c:v>Low Update
     Status</c:v>
                  </c:pt>
                  <c:pt idx="2">
                    <c:v>Good
 Update 
Status</c:v>
                  </c:pt>
                  <c:pt idx="3">
                    <c:v>Very Good 
Update Status</c:v>
                  </c:pt>
                  <c:pt idx="4">
                    <c:v>Excellent 
Update Status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91BF-4BF2-AEC9-D5C48D3E181F}"/>
            </c:ext>
          </c:extLst>
        </c:ser>
        <c:ser>
          <c:idx val="1"/>
          <c:order val="1"/>
          <c:tx>
            <c:v>Label</c:v>
          </c:tx>
          <c:spPr>
            <a:solidFill>
              <a:schemeClr val="tx1">
                <a:lumMod val="50000"/>
                <a:lumOff val="50000"/>
                <a:alpha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1BF-4BF2-AEC9-D5C48D3E181F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1BF-4BF2-AEC9-D5C48D3E181F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1BF-4BF2-AEC9-D5C48D3E181F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1BF-4BF2-AEC9-D5C48D3E181F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1BF-4BF2-AEC9-D5C48D3E181F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1BF-4BF2-AEC9-D5C48D3E181F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1BF-4BF2-AEC9-D5C48D3E181F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91BF-4BF2-AEC9-D5C48D3E181F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91BF-4BF2-AEC9-D5C48D3E181F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91BF-4BF2-AEC9-D5C48D3E181F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91BF-4BF2-AEC9-D5C48D3E181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91FB11F-5E76-4CC5-91E2-B1EF3B5A27A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1BF-4BF2-AEC9-D5C48D3E18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F0EAA1C-1B55-41FF-A889-66216E6FB29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91BF-4BF2-AEC9-D5C48D3E18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EE341E1-DD4E-4F8C-B751-9122AD9E712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1BF-4BF2-AEC9-D5C48D3E18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985BD79-1E14-4BFB-9209-38F3FE6D36B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1BF-4BF2-AEC9-D5C48D3E18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844C7E5-4503-4E8A-931D-14FFC8B3D19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1BF-4BF2-AEC9-D5C48D3E18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FB4A3BD-856D-4756-86B9-7EBBFE12FC9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1BF-4BF2-AEC9-D5C48D3E18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F4B95F5-BE5F-4027-8881-FA2E0D2EAD2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91BF-4BF2-AEC9-D5C48D3E18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84949FE-40CF-4200-BE10-E5B7AECC24D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91BF-4BF2-AEC9-D5C48D3E18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5C1818A-E13D-4D12-A0C4-01AC08F899A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91BF-4BF2-AEC9-D5C48D3E18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0F0098C-A2EB-43C4-BF9F-9512596402D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91BF-4BF2-AEC9-D5C48D3E18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1BF-4BF2-AEC9-D5C48D3E18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Berea!$N$2:$N$12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Berea!$M$2:$M$11</c15:f>
                <c15:dlblRangeCache>
                  <c:ptCount val="10"/>
                  <c:pt idx="0">
                    <c:v>16,052</c:v>
                  </c:pt>
                  <c:pt idx="1">
                    <c:v>32,104</c:v>
                  </c:pt>
                  <c:pt idx="2">
                    <c:v>48,156</c:v>
                  </c:pt>
                  <c:pt idx="3">
                    <c:v>64,208</c:v>
                  </c:pt>
                  <c:pt idx="4">
                    <c:v>80,260</c:v>
                  </c:pt>
                  <c:pt idx="5">
                    <c:v>96,312</c:v>
                  </c:pt>
                  <c:pt idx="6">
                    <c:v>112,364</c:v>
                  </c:pt>
                  <c:pt idx="7">
                    <c:v>128,416</c:v>
                  </c:pt>
                  <c:pt idx="8">
                    <c:v>144,468</c:v>
                  </c:pt>
                  <c:pt idx="9">
                    <c:v>160,520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91BF-4BF2-AEC9-D5C48D3E1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Electorate information update in Maseru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6242737863806098"/>
          <c:y val="8.3519715600806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4-41D9-8F12-9E5955A5EC97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508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4-41D9-8F12-9E5955A5EC97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4-41D9-8F12-9E5955A5EC97}"/>
              </c:ext>
            </c:extLst>
          </c:dPt>
          <c:val>
            <c:numRef>
              <c:f>Maseru!$Q$2:$Q$4</c:f>
              <c:numCache>
                <c:formatCode>0%</c:formatCode>
                <c:ptCount val="3"/>
                <c:pt idx="0">
                  <c:v>0.40977937678401521</c:v>
                </c:pt>
                <c:pt idx="1">
                  <c:v>0.01</c:v>
                </c:pt>
                <c:pt idx="2" formatCode="General">
                  <c:v>1.5802206232159852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34-41D9-8F12-9E5955A5E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v>Category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D34-41D9-8F12-9E5955A5EC97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D34-41D9-8F12-9E5955A5EC97}"/>
              </c:ext>
            </c:extLst>
          </c:dPt>
          <c:dPt>
            <c:idx val="2"/>
            <c:bubble3D val="0"/>
            <c:spPr>
              <a:solidFill>
                <a:srgbClr val="FFFF00">
                  <a:alpha val="72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D34-41D9-8F12-9E5955A5EC97}"/>
              </c:ext>
            </c:extLst>
          </c:dPt>
          <c:dPt>
            <c:idx val="3"/>
            <c:bubble3D val="0"/>
            <c:spPr>
              <a:solidFill>
                <a:schemeClr val="accent1">
                  <a:alpha val="7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D34-41D9-8F12-9E5955A5EC97}"/>
              </c:ext>
            </c:extLst>
          </c:dPt>
          <c:dPt>
            <c:idx val="4"/>
            <c:bubble3D val="0"/>
            <c:spPr>
              <a:solidFill>
                <a:srgbClr val="00B05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D34-41D9-8F12-9E5955A5EC97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D34-41D9-8F12-9E5955A5EC9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3068868-2B90-49FE-BBA9-6FFD071062A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D34-41D9-8F12-9E5955A5EC9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3BF5202-9353-4BF8-BA3B-7E8A158B2C7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D34-41D9-8F12-9E5955A5EC9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E0A587-37E9-4964-BD76-13C8A991550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D34-41D9-8F12-9E5955A5EC9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7585269-42B8-44A4-84D4-9E039E71C3F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D34-41D9-8F12-9E5955A5EC9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2631629-4297-48C2-B14F-71931F90E3C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0D34-41D9-8F12-9E5955A5EC9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D34-41D9-8F12-9E5955A5EC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Maseru!$K$2:$K$7</c:f>
              <c:numCache>
                <c:formatCode>0%</c:formatCode>
                <c:ptCount val="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1.0000000000000002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Maseru!$J$2:$J$6</c15:f>
                <c15:dlblRangeCache>
                  <c:ptCount val="5"/>
                  <c:pt idx="0">
                    <c:v>Very Low 
Update</c:v>
                  </c:pt>
                  <c:pt idx="1">
                    <c:v>Low Update
     Status</c:v>
                  </c:pt>
                  <c:pt idx="2">
                    <c:v>Good
 Update 
Status</c:v>
                  </c:pt>
                  <c:pt idx="3">
                    <c:v>Very Good 
Update Status</c:v>
                  </c:pt>
                  <c:pt idx="4">
                    <c:v>Excellent 
Update Status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0D34-41D9-8F12-9E5955A5EC97}"/>
            </c:ext>
          </c:extLst>
        </c:ser>
        <c:ser>
          <c:idx val="1"/>
          <c:order val="1"/>
          <c:tx>
            <c:v>Label</c:v>
          </c:tx>
          <c:spPr>
            <a:solidFill>
              <a:schemeClr val="tx1">
                <a:lumMod val="50000"/>
                <a:lumOff val="50000"/>
                <a:alpha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4-41D9-8F12-9E5955A5EC97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4-41D9-8F12-9E5955A5EC97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4-41D9-8F12-9E5955A5EC97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4-41D9-8F12-9E5955A5EC97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D34-41D9-8F12-9E5955A5EC97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D34-41D9-8F12-9E5955A5EC97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D34-41D9-8F12-9E5955A5EC97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D34-41D9-8F12-9E5955A5EC97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D34-41D9-8F12-9E5955A5EC97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D34-41D9-8F12-9E5955A5EC97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D34-41D9-8F12-9E5955A5EC9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22F307A-4445-41B4-933A-31A48F0851B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0D34-41D9-8F12-9E5955A5EC9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A80841C-5D2C-416F-9575-7F49091DF50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0D34-41D9-8F12-9E5955A5EC9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A2E5823-3EB2-4A78-9A9E-52B0104D2E2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0D34-41D9-8F12-9E5955A5EC9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682D92E-C792-45DD-AB52-32DDCA7EC84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0D34-41D9-8F12-9E5955A5EC9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5E59893-696C-4A6D-B1A5-412FA227F60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0D34-41D9-8F12-9E5955A5EC9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3DD1668-F056-4E0B-B8D9-DA5294E3F58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0D34-41D9-8F12-9E5955A5EC9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47A4D07-79E7-4323-B301-9BC8D590FA1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0D34-41D9-8F12-9E5955A5EC9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35836A0-DCB3-463B-BEB4-342FD53568E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0D34-41D9-8F12-9E5955A5EC9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5E4C02A-416E-4372-A07C-ACD64211692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0D34-41D9-8F12-9E5955A5EC9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A265F62-1816-440E-812A-7BFFD5F6382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0D34-41D9-8F12-9E5955A5EC9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D34-41D9-8F12-9E5955A5EC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Maseru!$N$2:$N$12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Maseru!$M$2:$M$11</c15:f>
                <c15:dlblRangeCache>
                  <c:ptCount val="10"/>
                  <c:pt idx="0">
                    <c:v>33,632</c:v>
                  </c:pt>
                  <c:pt idx="1">
                    <c:v>67,264</c:v>
                  </c:pt>
                  <c:pt idx="2">
                    <c:v>100,896</c:v>
                  </c:pt>
                  <c:pt idx="3">
                    <c:v>134,528</c:v>
                  </c:pt>
                  <c:pt idx="4">
                    <c:v>168,160</c:v>
                  </c:pt>
                  <c:pt idx="5">
                    <c:v>201,792</c:v>
                  </c:pt>
                  <c:pt idx="6">
                    <c:v>235,424</c:v>
                  </c:pt>
                  <c:pt idx="7">
                    <c:v>269,056</c:v>
                  </c:pt>
                  <c:pt idx="8">
                    <c:v>302,688</c:v>
                  </c:pt>
                  <c:pt idx="9">
                    <c:v>336,320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0D34-41D9-8F12-9E5955A5E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Electorate information update in Mafeteng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6242737863806098"/>
          <c:y val="8.3519715600806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7D-4C90-A3CE-42FF8545BDD9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508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7D-4C90-A3CE-42FF8545BDD9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7D-4C90-A3CE-42FF8545BDD9}"/>
              </c:ext>
            </c:extLst>
          </c:dPt>
          <c:val>
            <c:numRef>
              <c:f>Mafeteng!$Q$2:$Q$4</c:f>
              <c:numCache>
                <c:formatCode>0%</c:formatCode>
                <c:ptCount val="3"/>
                <c:pt idx="0">
                  <c:v>0.51090629800307219</c:v>
                </c:pt>
                <c:pt idx="1">
                  <c:v>0.01</c:v>
                </c:pt>
                <c:pt idx="2" formatCode="General">
                  <c:v>1.4790937019969281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7D-4C90-A3CE-42FF8545B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v>Category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27D-4C90-A3CE-42FF8545BDD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27D-4C90-A3CE-42FF8545BDD9}"/>
              </c:ext>
            </c:extLst>
          </c:dPt>
          <c:dPt>
            <c:idx val="2"/>
            <c:bubble3D val="0"/>
            <c:spPr>
              <a:solidFill>
                <a:srgbClr val="FFFF00">
                  <a:alpha val="72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27D-4C90-A3CE-42FF8545BDD9}"/>
              </c:ext>
            </c:extLst>
          </c:dPt>
          <c:dPt>
            <c:idx val="3"/>
            <c:bubble3D val="0"/>
            <c:spPr>
              <a:solidFill>
                <a:schemeClr val="accent1">
                  <a:alpha val="7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27D-4C90-A3CE-42FF8545BDD9}"/>
              </c:ext>
            </c:extLst>
          </c:dPt>
          <c:dPt>
            <c:idx val="4"/>
            <c:bubble3D val="0"/>
            <c:spPr>
              <a:solidFill>
                <a:srgbClr val="00B05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27D-4C90-A3CE-42FF8545BDD9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27D-4C90-A3CE-42FF8545BDD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B773DBE-397C-4D7B-9267-52D0489F2DD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27D-4C90-A3CE-42FF8545BDD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44C1573-331D-4FD7-9CA4-607297FDE84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27D-4C90-A3CE-42FF8545BDD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1DD71EF-66DD-410A-990A-22801FBD241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27D-4C90-A3CE-42FF8545BDD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EC3A629-B014-4F4E-93AA-E11978CF7A6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27D-4C90-A3CE-42FF8545BDD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509513A-21B8-46E5-A520-8A29B4564A8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27D-4C90-A3CE-42FF8545BDD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7D-4C90-A3CE-42FF8545B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Mafeteng!$K$2:$K$7</c:f>
              <c:numCache>
                <c:formatCode>0%</c:formatCode>
                <c:ptCount val="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1.0000000000000002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Mafeteng!$J$2:$J$6</c15:f>
                <c15:dlblRangeCache>
                  <c:ptCount val="5"/>
                  <c:pt idx="0">
                    <c:v>Very Low 
Update</c:v>
                  </c:pt>
                  <c:pt idx="1">
                    <c:v>Low Update
     Status</c:v>
                  </c:pt>
                  <c:pt idx="2">
                    <c:v>Good
 Update 
Status</c:v>
                  </c:pt>
                  <c:pt idx="3">
                    <c:v>Very Good 
Update Status</c:v>
                  </c:pt>
                  <c:pt idx="4">
                    <c:v>Excellent 
Update Status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827D-4C90-A3CE-42FF8545BDD9}"/>
            </c:ext>
          </c:extLst>
        </c:ser>
        <c:ser>
          <c:idx val="1"/>
          <c:order val="1"/>
          <c:tx>
            <c:v>Label</c:v>
          </c:tx>
          <c:spPr>
            <a:solidFill>
              <a:schemeClr val="tx1">
                <a:lumMod val="50000"/>
                <a:lumOff val="50000"/>
                <a:alpha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27D-4C90-A3CE-42FF8545BDD9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27D-4C90-A3CE-42FF8545BDD9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27D-4C90-A3CE-42FF8545BDD9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27D-4C90-A3CE-42FF8545BDD9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27D-4C90-A3CE-42FF8545BDD9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27D-4C90-A3CE-42FF8545BDD9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27D-4C90-A3CE-42FF8545BDD9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827D-4C90-A3CE-42FF8545BDD9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827D-4C90-A3CE-42FF8545BDD9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827D-4C90-A3CE-42FF8545BDD9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27D-4C90-A3CE-42FF8545BDD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61D38B5-9E75-4335-A34E-7E11596BA1C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27D-4C90-A3CE-42FF8545BDD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BFFCEED-9BE0-4EAE-A157-7F4F586EAC4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27D-4C90-A3CE-42FF8545BDD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8F747A-2553-40F5-A182-E98EF17A4B3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27D-4C90-A3CE-42FF8545BDD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9E63C16-DB16-4595-BA20-6877841FDC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27D-4C90-A3CE-42FF8545BDD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804FE1A-4B17-49C5-A778-69EE879809E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27D-4C90-A3CE-42FF8545BDD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89598CB-000B-4D11-80B2-5AF3F78218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27D-4C90-A3CE-42FF8545BDD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7F690D8-8DBB-4EBA-8814-4A3406900F6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27D-4C90-A3CE-42FF8545BDD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EAEDD2E-D84A-4FBB-87AB-6C73C4908D5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27D-4C90-A3CE-42FF8545BDD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A5506A5-F1FC-47F3-974D-5A60AC7D118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27D-4C90-A3CE-42FF8545BDD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78ACBCA-48D4-4BB3-8043-BE12EDB4BD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27D-4C90-A3CE-42FF8545BDD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27D-4C90-A3CE-42FF8545B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Mafeteng!$N$2:$N$12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Mafeteng!$M$2:$M$11</c15:f>
                <c15:dlblRangeCache>
                  <c:ptCount val="10"/>
                  <c:pt idx="0">
                    <c:v>11,067</c:v>
                  </c:pt>
                  <c:pt idx="1">
                    <c:v>22,134</c:v>
                  </c:pt>
                  <c:pt idx="2">
                    <c:v>33,201</c:v>
                  </c:pt>
                  <c:pt idx="3">
                    <c:v>44,268</c:v>
                  </c:pt>
                  <c:pt idx="4">
                    <c:v>55,335</c:v>
                  </c:pt>
                  <c:pt idx="5">
                    <c:v>66,402</c:v>
                  </c:pt>
                  <c:pt idx="6">
                    <c:v>77,469</c:v>
                  </c:pt>
                  <c:pt idx="7">
                    <c:v>88,536</c:v>
                  </c:pt>
                  <c:pt idx="8">
                    <c:v>99,603</c:v>
                  </c:pt>
                  <c:pt idx="9">
                    <c:v>110,670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827D-4C90-A3CE-42FF8545B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Electorate information update in Mohale's Hoek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6242737863806098"/>
          <c:y val="8.3519715600806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8A-49A7-84E3-CDB53B76E272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508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8A-49A7-84E3-CDB53B76E272}"/>
              </c:ext>
            </c:extLst>
          </c:dPt>
          <c:dPt>
            <c:idx val="2"/>
            <c:bubble3D val="0"/>
            <c:explosion val="1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8A-49A7-84E3-CDB53B76E272}"/>
              </c:ext>
            </c:extLst>
          </c:dPt>
          <c:val>
            <c:numRef>
              <c:f>'Mohale''s Hoek'!$Q$2:$Q$4</c:f>
              <c:numCache>
                <c:formatCode>0%</c:formatCode>
                <c:ptCount val="3"/>
                <c:pt idx="0">
                  <c:v>0.4548624407941147</c:v>
                </c:pt>
                <c:pt idx="1">
                  <c:v>0.01</c:v>
                </c:pt>
                <c:pt idx="2" formatCode="General">
                  <c:v>1.5351375592058858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8A-49A7-84E3-CDB53B76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v>Category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18A-49A7-84E3-CDB53B76E272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18A-49A7-84E3-CDB53B76E272}"/>
              </c:ext>
            </c:extLst>
          </c:dPt>
          <c:dPt>
            <c:idx val="2"/>
            <c:bubble3D val="0"/>
            <c:spPr>
              <a:solidFill>
                <a:srgbClr val="FFFF00">
                  <a:alpha val="72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18A-49A7-84E3-CDB53B76E272}"/>
              </c:ext>
            </c:extLst>
          </c:dPt>
          <c:dPt>
            <c:idx val="3"/>
            <c:bubble3D val="0"/>
            <c:spPr>
              <a:solidFill>
                <a:schemeClr val="accent1">
                  <a:alpha val="7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18A-49A7-84E3-CDB53B76E272}"/>
              </c:ext>
            </c:extLst>
          </c:dPt>
          <c:dPt>
            <c:idx val="4"/>
            <c:bubble3D val="0"/>
            <c:spPr>
              <a:solidFill>
                <a:srgbClr val="00B05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18A-49A7-84E3-CDB53B76E272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618A-49A7-84E3-CDB53B76E27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Low</a:t>
                    </a:r>
                  </a:p>
                  <a:p>
                    <a:r>
                      <a:rPr lang="en-US"/>
                      <a:t>NID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8A-49A7-84E3-CDB53B76E27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Better</a:t>
                    </a:r>
                  </a:p>
                  <a:p>
                    <a:r>
                      <a:rPr lang="en-US"/>
                      <a:t>NID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8A-49A7-84E3-CDB53B76E27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Moderate</a:t>
                    </a:r>
                  </a:p>
                  <a:p>
                    <a:r>
                      <a:rPr lang="en-US"/>
                      <a:t>NID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8A-49A7-84E3-CDB53B76E2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Good</a:t>
                    </a:r>
                  </a:p>
                  <a:p>
                    <a:r>
                      <a:rPr lang="en-US"/>
                      <a:t>NID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8A-49A7-84E3-CDB53B76E27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Excellent</a:t>
                    </a:r>
                  </a:p>
                  <a:p>
                    <a:r>
                      <a:rPr lang="en-US"/>
                      <a:t>NID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8A-49A7-84E3-CDB53B76E27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18A-49A7-84E3-CDB53B76E2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'Mohale''s Hoek'!$K$2:$K$7</c:f>
              <c:numCache>
                <c:formatCode>0%</c:formatCode>
                <c:ptCount val="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1.0000000000000002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18A-49A7-84E3-CDB53B76E272}"/>
            </c:ext>
          </c:extLst>
        </c:ser>
        <c:ser>
          <c:idx val="1"/>
          <c:order val="1"/>
          <c:tx>
            <c:v>Label</c:v>
          </c:tx>
          <c:spPr>
            <a:solidFill>
              <a:schemeClr val="tx1">
                <a:lumMod val="50000"/>
                <a:lumOff val="50000"/>
                <a:alpha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18A-49A7-84E3-CDB53B76E272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18A-49A7-84E3-CDB53B76E27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18A-49A7-84E3-CDB53B76E272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18A-49A7-84E3-CDB53B76E272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18A-49A7-84E3-CDB53B76E272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18A-49A7-84E3-CDB53B76E272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18A-49A7-84E3-CDB53B76E272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18A-49A7-84E3-CDB53B76E272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618A-49A7-84E3-CDB53B76E272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618A-49A7-84E3-CDB53B76E272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618A-49A7-84E3-CDB53B76E27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3949B80-8A81-4247-8785-39DDFE453EA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18A-49A7-84E3-CDB53B76E27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D9F9875-8EFE-446F-827F-BA6A9D82897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18A-49A7-84E3-CDB53B76E27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F87BA1C-DF9E-464A-AB77-09C13E43C32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18A-49A7-84E3-CDB53B76E2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A2B036A-A04E-4601-A31E-5396EBC58E8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18A-49A7-84E3-CDB53B76E27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221C7B0-CA62-4CF7-B7CF-1680FBB3520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618A-49A7-84E3-CDB53B76E27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E11B7D0-9059-4DEA-ADC0-A921931C786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618A-49A7-84E3-CDB53B76E27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6719B92-E2EA-4F53-93DC-D40B71B050D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618A-49A7-84E3-CDB53B76E27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70A89CF-9778-44C6-9EDD-91232042E7D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618A-49A7-84E3-CDB53B76E27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3002CA3-C0F8-4179-B6A4-B5B599A056C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618A-49A7-84E3-CDB53B76E27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3895423-3A4C-4B69-88DE-93B856EDC94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618A-49A7-84E3-CDB53B76E27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18A-49A7-84E3-CDB53B76E2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'Mohale''s Hoek'!$N$2:$N$12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'Mohale''s Hoek'!$M$2:$M$11</c15:f>
                <c15:dlblRangeCache>
                  <c:ptCount val="10"/>
                  <c:pt idx="0">
                    <c:v>9,923</c:v>
                  </c:pt>
                  <c:pt idx="1">
                    <c:v>19,846</c:v>
                  </c:pt>
                  <c:pt idx="2">
                    <c:v>29,769</c:v>
                  </c:pt>
                  <c:pt idx="3">
                    <c:v>39,692</c:v>
                  </c:pt>
                  <c:pt idx="4">
                    <c:v>49,615</c:v>
                  </c:pt>
                  <c:pt idx="5">
                    <c:v>59,538</c:v>
                  </c:pt>
                  <c:pt idx="6">
                    <c:v>69,461</c:v>
                  </c:pt>
                  <c:pt idx="7">
                    <c:v>79,384</c:v>
                  </c:pt>
                  <c:pt idx="8">
                    <c:v>89,307</c:v>
                  </c:pt>
                  <c:pt idx="9">
                    <c:v>99,230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618A-49A7-84E3-CDB53B76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Electorate information update in Quthing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6242737863806098"/>
          <c:y val="8.3519715600806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A4-4BCC-94AD-45CA08ABA1E5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508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A4-4BCC-94AD-45CA08ABA1E5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A4-4BCC-94AD-45CA08ABA1E5}"/>
              </c:ext>
            </c:extLst>
          </c:dPt>
          <c:val>
            <c:numRef>
              <c:f>Quthings!$Q$2:$Q$4</c:f>
              <c:numCache>
                <c:formatCode>0%</c:formatCode>
                <c:ptCount val="3"/>
                <c:pt idx="0">
                  <c:v>0.35318811309867282</c:v>
                </c:pt>
                <c:pt idx="1">
                  <c:v>0.01</c:v>
                </c:pt>
                <c:pt idx="2" formatCode="General">
                  <c:v>1.6368118869013275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A4-4BCC-94AD-45CA08ABA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v>Category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8A4-4BCC-94AD-45CA08ABA1E5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8A4-4BCC-94AD-45CA08ABA1E5}"/>
              </c:ext>
            </c:extLst>
          </c:dPt>
          <c:dPt>
            <c:idx val="2"/>
            <c:bubble3D val="0"/>
            <c:spPr>
              <a:solidFill>
                <a:srgbClr val="FFFF00">
                  <a:alpha val="72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8A4-4BCC-94AD-45CA08ABA1E5}"/>
              </c:ext>
            </c:extLst>
          </c:dPt>
          <c:dPt>
            <c:idx val="3"/>
            <c:bubble3D val="0"/>
            <c:spPr>
              <a:solidFill>
                <a:schemeClr val="accent1">
                  <a:alpha val="7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8A4-4BCC-94AD-45CA08ABA1E5}"/>
              </c:ext>
            </c:extLst>
          </c:dPt>
          <c:dPt>
            <c:idx val="4"/>
            <c:bubble3D val="0"/>
            <c:spPr>
              <a:solidFill>
                <a:srgbClr val="00B05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8A4-4BCC-94AD-45CA08ABA1E5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8A4-4BCC-94AD-45CA08ABA1E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E8C5449-5AF4-4F1B-8B0E-DB5EF124B52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8A4-4BCC-94AD-45CA08ABA1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7230857-B322-4F95-97EA-D637A993689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8A4-4BCC-94AD-45CA08ABA1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5AF3B2-3C5E-4048-AB73-336D431476F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8A4-4BCC-94AD-45CA08ABA1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53EDCAA-40C9-4EE3-9BC1-62B25EBDFB7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8A4-4BCC-94AD-45CA08ABA1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698FD13-E7DC-4A83-926D-89781DE5A73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08A4-4BCC-94AD-45CA08ABA1E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8A4-4BCC-94AD-45CA08ABA1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Quthings!$K$2:$K$7</c:f>
              <c:numCache>
                <c:formatCode>0%</c:formatCode>
                <c:ptCount val="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1.0000000000000002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Quthings!$J$2:$J$6</c15:f>
                <c15:dlblRangeCache>
                  <c:ptCount val="5"/>
                  <c:pt idx="0">
                    <c:v>Very Low 
Update</c:v>
                  </c:pt>
                  <c:pt idx="1">
                    <c:v>Low Update
     Status</c:v>
                  </c:pt>
                  <c:pt idx="2">
                    <c:v>Good
 Update 
Status</c:v>
                  </c:pt>
                  <c:pt idx="3">
                    <c:v>Very Good 
Update Status</c:v>
                  </c:pt>
                  <c:pt idx="4">
                    <c:v>Excellent 
Update Status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08A4-4BCC-94AD-45CA08ABA1E5}"/>
            </c:ext>
          </c:extLst>
        </c:ser>
        <c:ser>
          <c:idx val="1"/>
          <c:order val="1"/>
          <c:tx>
            <c:v>Label</c:v>
          </c:tx>
          <c:spPr>
            <a:solidFill>
              <a:schemeClr val="tx1">
                <a:lumMod val="50000"/>
                <a:lumOff val="50000"/>
                <a:alpha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8A4-4BCC-94AD-45CA08ABA1E5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8A4-4BCC-94AD-45CA08ABA1E5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8A4-4BCC-94AD-45CA08ABA1E5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8A4-4BCC-94AD-45CA08ABA1E5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8A4-4BCC-94AD-45CA08ABA1E5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8A4-4BCC-94AD-45CA08ABA1E5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8A4-4BCC-94AD-45CA08ABA1E5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8A4-4BCC-94AD-45CA08ABA1E5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8A4-4BCC-94AD-45CA08ABA1E5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8A4-4BCC-94AD-45CA08ABA1E5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8A4-4BCC-94AD-45CA08ABA1E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B705674-4E44-4AC0-B62A-FCC825AD5DB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08A4-4BCC-94AD-45CA08ABA1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8170639-7A92-4827-AA1B-0DC51EA213D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08A4-4BCC-94AD-45CA08ABA1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DC6617-E6CA-427C-B201-0368919AC67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08A4-4BCC-94AD-45CA08ABA1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56497A8-F3BF-4431-8F84-7C9D19D2110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08A4-4BCC-94AD-45CA08ABA1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7784665-867B-42BF-AC16-C5AE9975724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08A4-4BCC-94AD-45CA08ABA1E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CAE8E7F-EC7E-4EB0-8347-E8D9DAF3074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08A4-4BCC-94AD-45CA08ABA1E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604BB5B-400C-4170-BE48-75DF761AA11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08A4-4BCC-94AD-45CA08ABA1E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CB543FD-CE06-4DE1-BEC2-1042D05AE12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08A4-4BCC-94AD-45CA08ABA1E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0993652-45A3-4238-BA32-AF0A0796B3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08A4-4BCC-94AD-45CA08ABA1E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EDDD721-BFC3-4E35-A3C7-1E32BECC30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08A4-4BCC-94AD-45CA08ABA1E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8A4-4BCC-94AD-45CA08ABA1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Quthings!$N$2:$N$12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Quthings!$M$2:$M$11</c15:f>
                <c15:dlblRangeCache>
                  <c:ptCount val="10"/>
                  <c:pt idx="0">
                    <c:v>6,932</c:v>
                  </c:pt>
                  <c:pt idx="1">
                    <c:v>13,864</c:v>
                  </c:pt>
                  <c:pt idx="2">
                    <c:v>20,796</c:v>
                  </c:pt>
                  <c:pt idx="3">
                    <c:v>27,728</c:v>
                  </c:pt>
                  <c:pt idx="4">
                    <c:v>34,660</c:v>
                  </c:pt>
                  <c:pt idx="5">
                    <c:v>41,592</c:v>
                  </c:pt>
                  <c:pt idx="6">
                    <c:v>48,524</c:v>
                  </c:pt>
                  <c:pt idx="7">
                    <c:v>55,456</c:v>
                  </c:pt>
                  <c:pt idx="8">
                    <c:v>62,388</c:v>
                  </c:pt>
                  <c:pt idx="9">
                    <c:v>69,320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08A4-4BCC-94AD-45CA08ABA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Electorate information update in Qacha's Nek</a:t>
            </a:r>
            <a:endParaRPr lang="en-GB">
              <a:effectLst/>
            </a:endParaRPr>
          </a:p>
        </c:rich>
      </c:tx>
      <c:layout>
        <c:manualLayout>
          <c:xMode val="edge"/>
          <c:yMode val="edge"/>
          <c:x val="0.16242737863806098"/>
          <c:y val="8.3519715600806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FB-4BFB-941F-7FBF7B378DB7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508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FB-4BFB-941F-7FBF7B378DB7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FB-4BFB-941F-7FBF7B378DB7}"/>
              </c:ext>
            </c:extLst>
          </c:dPt>
          <c:val>
            <c:numRef>
              <c:f>'Qacha''s Nek'!$Q$2:$Q$4</c:f>
              <c:numCache>
                <c:formatCode>0%</c:formatCode>
                <c:ptCount val="3"/>
                <c:pt idx="0">
                  <c:v>0.45766606005459509</c:v>
                </c:pt>
                <c:pt idx="1">
                  <c:v>0.01</c:v>
                </c:pt>
                <c:pt idx="2" formatCode="General">
                  <c:v>1.5323339399454052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FB-4BFB-941F-7FBF7B378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v>Category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DFB-4BFB-941F-7FBF7B378DB7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DFB-4BFB-941F-7FBF7B378DB7}"/>
              </c:ext>
            </c:extLst>
          </c:dPt>
          <c:dPt>
            <c:idx val="2"/>
            <c:bubble3D val="0"/>
            <c:spPr>
              <a:solidFill>
                <a:srgbClr val="FFFF00">
                  <a:alpha val="72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DFB-4BFB-941F-7FBF7B378DB7}"/>
              </c:ext>
            </c:extLst>
          </c:dPt>
          <c:dPt>
            <c:idx val="3"/>
            <c:bubble3D val="0"/>
            <c:spPr>
              <a:solidFill>
                <a:schemeClr val="accent1">
                  <a:alpha val="7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DFB-4BFB-941F-7FBF7B378DB7}"/>
              </c:ext>
            </c:extLst>
          </c:dPt>
          <c:dPt>
            <c:idx val="4"/>
            <c:bubble3D val="0"/>
            <c:spPr>
              <a:solidFill>
                <a:srgbClr val="00B050">
                  <a:alpha val="70000"/>
                </a:srgb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DFB-4BFB-941F-7FBF7B378DB7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DFB-4BFB-941F-7FBF7B378DB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6DC51AB-CD71-4461-BBFC-27FE7DF00F6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DFB-4BFB-941F-7FBF7B378DB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73FEDF0-9E3A-4399-9218-E3334B22976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DFB-4BFB-941F-7FBF7B378DB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9E88CC1-6C68-462B-81AA-ADF7E9B6F49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DFB-4BFB-941F-7FBF7B378DB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94CB5FD-12CF-48F7-8149-5E093C8E2AE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DFB-4BFB-941F-7FBF7B378DB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C76A8AF-23C8-4669-98F4-55E5E1B13F8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DFB-4BFB-941F-7FBF7B378DB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FB-4BFB-941F-7FBF7B378D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'Qacha''s Nek'!$K$2:$K$7</c:f>
              <c:numCache>
                <c:formatCode>0%</c:formatCode>
                <c:ptCount val="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1.0000000000000002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'Qacha''s Nek'!$J$2:$J$6</c15:f>
                <c15:dlblRangeCache>
                  <c:ptCount val="5"/>
                  <c:pt idx="0">
                    <c:v>Very Low 
Update</c:v>
                  </c:pt>
                  <c:pt idx="1">
                    <c:v>Low Update
     Status</c:v>
                  </c:pt>
                  <c:pt idx="2">
                    <c:v>Good
 Update 
Status</c:v>
                  </c:pt>
                  <c:pt idx="3">
                    <c:v>Very Good 
Update Status</c:v>
                  </c:pt>
                  <c:pt idx="4">
                    <c:v>Excellent 
Update Status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FDFB-4BFB-941F-7FBF7B378DB7}"/>
            </c:ext>
          </c:extLst>
        </c:ser>
        <c:ser>
          <c:idx val="1"/>
          <c:order val="1"/>
          <c:tx>
            <c:v>Label</c:v>
          </c:tx>
          <c:spPr>
            <a:solidFill>
              <a:schemeClr val="tx1">
                <a:lumMod val="50000"/>
                <a:lumOff val="50000"/>
                <a:alpha val="4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DFB-4BFB-941F-7FBF7B378DB7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DFB-4BFB-941F-7FBF7B378DB7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DFB-4BFB-941F-7FBF7B378DB7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DFB-4BFB-941F-7FBF7B378DB7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DFB-4BFB-941F-7FBF7B378DB7}"/>
              </c:ext>
            </c:extLst>
          </c:dPt>
          <c:dPt>
            <c:idx val="5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DFB-4BFB-941F-7FBF7B378DB7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DFB-4BFB-941F-7FBF7B378DB7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FDFB-4BFB-941F-7FBF7B378DB7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FDFB-4BFB-941F-7FBF7B378DB7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  <a:alpha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FDFB-4BFB-941F-7FBF7B378DB7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FDFB-4BFB-941F-7FBF7B378DB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8E693F2-2347-4364-8AFB-A849A76F71A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DFB-4BFB-941F-7FBF7B378DB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2926DCF-6754-40EF-AFA2-EBE7DD4DEA6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DFB-4BFB-941F-7FBF7B378DB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65B3AD6-916F-424C-B6BF-5143CE33C34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DFB-4BFB-941F-7FBF7B378DB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2EA9F56-8E1C-4F49-9296-2A496195881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DFB-4BFB-941F-7FBF7B378DB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2C475D0-3663-4BE8-93F2-49D1E59AA8D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DFB-4BFB-941F-7FBF7B378DB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BF44CB6-56F3-427E-8E5B-69A425DF0D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DFB-4BFB-941F-7FBF7B378DB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0058079-E894-4CAD-9A85-4400CEC2594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DFB-4BFB-941F-7FBF7B378DB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BD9CF9-05F5-43C2-B7E8-E4A4558ACEF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DFB-4BFB-941F-7FBF7B378DB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211934D-1765-452C-9F07-A8FCFBF160B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DFB-4BFB-941F-7FBF7B378DB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A3F2434-9FBE-4BC9-B1D2-68698DF4C63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DFB-4BFB-941F-7FBF7B378DB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FB-4BFB-941F-7FBF7B378D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'Qacha''s Nek'!$N$2:$N$12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'Qacha''s Nek'!$M$2:$M$11</c15:f>
                <c15:dlblRangeCache>
                  <c:ptCount val="10"/>
                  <c:pt idx="0">
                    <c:v>4,396</c:v>
                  </c:pt>
                  <c:pt idx="1">
                    <c:v>8,792</c:v>
                  </c:pt>
                  <c:pt idx="2">
                    <c:v>13,188</c:v>
                  </c:pt>
                  <c:pt idx="3">
                    <c:v>17,584</c:v>
                  </c:pt>
                  <c:pt idx="4">
                    <c:v>21,980</c:v>
                  </c:pt>
                  <c:pt idx="5">
                    <c:v>26,376</c:v>
                  </c:pt>
                  <c:pt idx="6">
                    <c:v>30,772</c:v>
                  </c:pt>
                  <c:pt idx="7">
                    <c:v>35,168</c:v>
                  </c:pt>
                  <c:pt idx="8">
                    <c:v>39,564</c:v>
                  </c:pt>
                  <c:pt idx="9">
                    <c:v>43,960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FDFB-4BFB-941F-7FBF7B378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1</xdr:row>
      <xdr:rowOff>9524</xdr:rowOff>
    </xdr:from>
    <xdr:to>
      <xdr:col>21</xdr:col>
      <xdr:colOff>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533400</xdr:colOff>
      <xdr:row>28</xdr:row>
      <xdr:rowOff>100016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E2A7E-D26A-4202-8D2D-A41FE3F87E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9</xdr:row>
      <xdr:rowOff>133349</xdr:rowOff>
    </xdr:from>
    <xdr:to>
      <xdr:col>6</xdr:col>
      <xdr:colOff>228600</xdr:colOff>
      <xdr:row>12</xdr:row>
      <xdr:rowOff>9524</xdr:rowOff>
    </xdr:to>
    <xdr:sp macro="" textlink="$Q$2">
      <xdr:nvSpPr>
        <xdr:cNvPr id="3" name="TextBox 2">
          <a:extLst>
            <a:ext uri="{FF2B5EF4-FFF2-40B4-BE49-F238E27FC236}">
              <a16:creationId xmlns:a16="http://schemas.microsoft.com/office/drawing/2014/main" id="{3AD4FA2D-DA48-488F-A09B-7130E1F9F166}"/>
            </a:ext>
          </a:extLst>
        </xdr:cNvPr>
        <xdr:cNvSpPr txBox="1"/>
      </xdr:nvSpPr>
      <xdr:spPr>
        <a:xfrm>
          <a:off x="1447800" y="2800349"/>
          <a:ext cx="2438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665067F-7659-4DDA-A29E-50E7B3361592}" type="TxLink">
            <a:rPr lang="en-US" sz="4000" b="0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Calibri"/>
            </a:rPr>
            <a:pPr algn="ctr"/>
            <a:t>51%</a:t>
          </a:fld>
          <a:endParaRPr lang="en-US" sz="80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0.04618</cdr:x>
      <cdr:y>0.57718</cdr:y>
    </cdr:from>
    <cdr:to>
      <cdr:x>0.55062</cdr:x>
      <cdr:y>0.62491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3686175"/>
          <a:ext cx="2705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Total Number of Electors in Mafeteng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0.59147</cdr:x>
      <cdr:y>0.57271</cdr:y>
    </cdr:from>
    <cdr:to>
      <cdr:x>0.83659</cdr:x>
      <cdr:y>0.62043</cdr:y>
    </cdr:to>
    <cdr:sp macro="" textlink="'Districts- Data'!$B$7">
      <cdr:nvSpPr>
        <cdr:cNvPr id="3" name="TextBox 2"/>
        <cdr:cNvSpPr txBox="1"/>
      </cdr:nvSpPr>
      <cdr:spPr>
        <a:xfrm xmlns:a="http://schemas.openxmlformats.org/drawingml/2006/main">
          <a:off x="3171825" y="3657622"/>
          <a:ext cx="1314450" cy="304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C829A8DD-7C90-46F1-9561-5E24A6AD7FF4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133,001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0.04973</cdr:x>
      <cdr:y>0.63236</cdr:y>
    </cdr:from>
    <cdr:to>
      <cdr:x>0.59858</cdr:x>
      <cdr:y>0.68009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6680" y="4038577"/>
          <a:ext cx="2943245" cy="304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Electors with updated  information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0.61279</cdr:x>
      <cdr:y>0.62491</cdr:y>
    </cdr:from>
    <cdr:to>
      <cdr:x>0.83659</cdr:x>
      <cdr:y>0.68009</cdr:y>
    </cdr:to>
    <cdr:sp macro="" textlink="'Districts- Data'!$E$7">
      <cdr:nvSpPr>
        <cdr:cNvPr id="5" name="TextBox 4"/>
        <cdr:cNvSpPr txBox="1"/>
      </cdr:nvSpPr>
      <cdr:spPr>
        <a:xfrm xmlns:a="http://schemas.openxmlformats.org/drawingml/2006/main">
          <a:off x="3286125" y="3990998"/>
          <a:ext cx="1200150" cy="352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DBA43DA0-AA85-4674-9FA5-A1D3068414BD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56,542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533400</xdr:colOff>
      <xdr:row>28</xdr:row>
      <xdr:rowOff>100016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E2A7E-D26A-4202-8D2D-A41FE3F87E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9</xdr:row>
      <xdr:rowOff>133349</xdr:rowOff>
    </xdr:from>
    <xdr:to>
      <xdr:col>6</xdr:col>
      <xdr:colOff>228600</xdr:colOff>
      <xdr:row>12</xdr:row>
      <xdr:rowOff>9524</xdr:rowOff>
    </xdr:to>
    <xdr:sp macro="" textlink="$Q$2">
      <xdr:nvSpPr>
        <xdr:cNvPr id="3" name="TextBox 2">
          <a:extLst>
            <a:ext uri="{FF2B5EF4-FFF2-40B4-BE49-F238E27FC236}">
              <a16:creationId xmlns:a16="http://schemas.microsoft.com/office/drawing/2014/main" id="{3AD4FA2D-DA48-488F-A09B-7130E1F9F166}"/>
            </a:ext>
          </a:extLst>
        </xdr:cNvPr>
        <xdr:cNvSpPr txBox="1"/>
      </xdr:nvSpPr>
      <xdr:spPr>
        <a:xfrm>
          <a:off x="1447800" y="2800349"/>
          <a:ext cx="2438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665067F-7659-4DDA-A29E-50E7B3361592}" type="TxLink">
            <a:rPr lang="en-US" sz="4000" b="0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Calibri"/>
            </a:rPr>
            <a:pPr algn="ctr"/>
            <a:t>45%</a:t>
          </a:fld>
          <a:endParaRPr lang="en-US" sz="80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0.04618</cdr:x>
      <cdr:y>0.57718</cdr:y>
    </cdr:from>
    <cdr:to>
      <cdr:x>0.55062</cdr:x>
      <cdr:y>0.62491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3686175"/>
          <a:ext cx="2705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/>
            <a:t>Number of Electors in Mohale's Hoek</a:t>
          </a:r>
          <a:endParaRPr lang="en-GB" sz="1100"/>
        </a:p>
      </cdr:txBody>
    </cdr:sp>
  </cdr:relSizeAnchor>
  <cdr:relSizeAnchor xmlns:cdr="http://schemas.openxmlformats.org/drawingml/2006/chartDrawing">
    <cdr:from>
      <cdr:x>0.56483</cdr:x>
      <cdr:y>0.57271</cdr:y>
    </cdr:from>
    <cdr:to>
      <cdr:x>0.72647</cdr:x>
      <cdr:y>0.62043</cdr:y>
    </cdr:to>
    <cdr:sp macro="" textlink="'Districts- Data'!$B$8">
      <cdr:nvSpPr>
        <cdr:cNvPr id="3" name="TextBox 2"/>
        <cdr:cNvSpPr txBox="1"/>
      </cdr:nvSpPr>
      <cdr:spPr>
        <a:xfrm xmlns:a="http://schemas.openxmlformats.org/drawingml/2006/main">
          <a:off x="3028950" y="3657622"/>
          <a:ext cx="866775" cy="304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A34ECB95-A956-4C85-9D83-F83B599B95F7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114,936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0.01243</cdr:x>
      <cdr:y>0.63236</cdr:y>
    </cdr:from>
    <cdr:to>
      <cdr:x>0.56661</cdr:x>
      <cdr:y>0.68307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6675" y="4038578"/>
          <a:ext cx="2971800" cy="323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     Electors with updated  information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0.59148</cdr:x>
      <cdr:y>0.62491</cdr:y>
    </cdr:from>
    <cdr:to>
      <cdr:x>0.75134</cdr:x>
      <cdr:y>0.68009</cdr:y>
    </cdr:to>
    <cdr:sp macro="" textlink="'Districts- Data'!$E$8">
      <cdr:nvSpPr>
        <cdr:cNvPr id="5" name="TextBox 4"/>
        <cdr:cNvSpPr txBox="1"/>
      </cdr:nvSpPr>
      <cdr:spPr>
        <a:xfrm xmlns:a="http://schemas.openxmlformats.org/drawingml/2006/main">
          <a:off x="3171840" y="3990998"/>
          <a:ext cx="857261" cy="352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45C3C1E6-68B0-4D9E-BFFA-3CC71A4FA7F9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45,136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533400</xdr:colOff>
      <xdr:row>28</xdr:row>
      <xdr:rowOff>100016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E2A7E-D26A-4202-8D2D-A41FE3F87E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9</xdr:row>
      <xdr:rowOff>133349</xdr:rowOff>
    </xdr:from>
    <xdr:to>
      <xdr:col>6</xdr:col>
      <xdr:colOff>228600</xdr:colOff>
      <xdr:row>12</xdr:row>
      <xdr:rowOff>9524</xdr:rowOff>
    </xdr:to>
    <xdr:sp macro="" textlink="$Q$2">
      <xdr:nvSpPr>
        <xdr:cNvPr id="3" name="TextBox 2">
          <a:extLst>
            <a:ext uri="{FF2B5EF4-FFF2-40B4-BE49-F238E27FC236}">
              <a16:creationId xmlns:a16="http://schemas.microsoft.com/office/drawing/2014/main" id="{3AD4FA2D-DA48-488F-A09B-7130E1F9F166}"/>
            </a:ext>
          </a:extLst>
        </xdr:cNvPr>
        <xdr:cNvSpPr txBox="1"/>
      </xdr:nvSpPr>
      <xdr:spPr>
        <a:xfrm>
          <a:off x="1447800" y="2800349"/>
          <a:ext cx="2438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665067F-7659-4DDA-A29E-50E7B3361592}" type="TxLink">
            <a:rPr lang="en-US" sz="4000" b="0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Calibri"/>
            </a:rPr>
            <a:pPr algn="ctr"/>
            <a:t>35%</a:t>
          </a:fld>
          <a:endParaRPr lang="en-US" sz="80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0.04618</cdr:x>
      <cdr:y>0.57718</cdr:y>
    </cdr:from>
    <cdr:to>
      <cdr:x>0.55062</cdr:x>
      <cdr:y>0.62491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3686175"/>
          <a:ext cx="2705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Total Number of Electors in Quthing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0.627</cdr:x>
      <cdr:y>0.57271</cdr:y>
    </cdr:from>
    <cdr:to>
      <cdr:x>0.79396</cdr:x>
      <cdr:y>0.62043</cdr:y>
    </cdr:to>
    <cdr:sp macro="" textlink="'Districts- Data'!$B$9">
      <cdr:nvSpPr>
        <cdr:cNvPr id="3" name="TextBox 2"/>
        <cdr:cNvSpPr txBox="1"/>
      </cdr:nvSpPr>
      <cdr:spPr>
        <a:xfrm xmlns:a="http://schemas.openxmlformats.org/drawingml/2006/main">
          <a:off x="3362325" y="3657622"/>
          <a:ext cx="895350" cy="304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768D26BE-7ACC-4412-A8EE-5A011A44776F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70,657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0.04973</cdr:x>
      <cdr:y>0.63236</cdr:y>
    </cdr:from>
    <cdr:to>
      <cdr:x>0.59503</cdr:x>
      <cdr:y>0.68158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6681" y="4038578"/>
          <a:ext cx="2924194" cy="314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Electors with updated  information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0.627</cdr:x>
      <cdr:y>0.62491</cdr:y>
    </cdr:from>
    <cdr:to>
      <cdr:x>0.83659</cdr:x>
      <cdr:y>0.68009</cdr:y>
    </cdr:to>
    <cdr:sp macro="" textlink="'Districts- Data'!$E$9">
      <cdr:nvSpPr>
        <cdr:cNvPr id="5" name="TextBox 4"/>
        <cdr:cNvSpPr txBox="1"/>
      </cdr:nvSpPr>
      <cdr:spPr>
        <a:xfrm xmlns:a="http://schemas.openxmlformats.org/drawingml/2006/main">
          <a:off x="3362325" y="3990998"/>
          <a:ext cx="1123950" cy="352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146EACA7-7E9B-4153-B3AE-3CB5A65B1EB0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24,483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533400</xdr:colOff>
      <xdr:row>28</xdr:row>
      <xdr:rowOff>100016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E2A7E-D26A-4202-8D2D-A41FE3F87E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9</xdr:row>
      <xdr:rowOff>133349</xdr:rowOff>
    </xdr:from>
    <xdr:to>
      <xdr:col>6</xdr:col>
      <xdr:colOff>228600</xdr:colOff>
      <xdr:row>12</xdr:row>
      <xdr:rowOff>9524</xdr:rowOff>
    </xdr:to>
    <xdr:sp macro="" textlink="$Q$2">
      <xdr:nvSpPr>
        <xdr:cNvPr id="3" name="TextBox 2">
          <a:extLst>
            <a:ext uri="{FF2B5EF4-FFF2-40B4-BE49-F238E27FC236}">
              <a16:creationId xmlns:a16="http://schemas.microsoft.com/office/drawing/2014/main" id="{3AD4FA2D-DA48-488F-A09B-7130E1F9F166}"/>
            </a:ext>
          </a:extLst>
        </xdr:cNvPr>
        <xdr:cNvSpPr txBox="1"/>
      </xdr:nvSpPr>
      <xdr:spPr>
        <a:xfrm>
          <a:off x="1447800" y="2800349"/>
          <a:ext cx="2438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665067F-7659-4DDA-A29E-50E7B3361592}" type="TxLink">
            <a:rPr lang="en-US" sz="4000" b="0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Calibri"/>
            </a:rPr>
            <a:pPr algn="ctr"/>
            <a:t>46%</a:t>
          </a:fld>
          <a:endParaRPr lang="en-US" sz="80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0.04618</cdr:x>
      <cdr:y>0.57718</cdr:y>
    </cdr:from>
    <cdr:to>
      <cdr:x>0.55062</cdr:x>
      <cdr:y>0.62491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3686175"/>
          <a:ext cx="2705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Total Number of Electors in Qacha's Nek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0.59325</cdr:x>
      <cdr:y>0.57271</cdr:y>
    </cdr:from>
    <cdr:to>
      <cdr:x>0.80107</cdr:x>
      <cdr:y>0.62043</cdr:y>
    </cdr:to>
    <cdr:sp macro="" textlink="'Districts- Data'!$B$10">
      <cdr:nvSpPr>
        <cdr:cNvPr id="3" name="TextBox 2"/>
        <cdr:cNvSpPr txBox="1"/>
      </cdr:nvSpPr>
      <cdr:spPr>
        <a:xfrm xmlns:a="http://schemas.openxmlformats.org/drawingml/2006/main">
          <a:off x="3181349" y="3657622"/>
          <a:ext cx="1114425" cy="304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01C321A4-58BA-4595-82AE-CBC6D1BEA253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49,739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0.04973</cdr:x>
      <cdr:y>0.63236</cdr:y>
    </cdr:from>
    <cdr:to>
      <cdr:x>0.59325</cdr:x>
      <cdr:y>0.69053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6680" y="4038578"/>
          <a:ext cx="2914669" cy="371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Electors with updated  information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0.58792</cdr:x>
      <cdr:y>0.62491</cdr:y>
    </cdr:from>
    <cdr:to>
      <cdr:x>0.81705</cdr:x>
      <cdr:y>0.68009</cdr:y>
    </cdr:to>
    <cdr:sp macro="" textlink="'Districts- Data'!$E$10">
      <cdr:nvSpPr>
        <cdr:cNvPr id="5" name="TextBox 4"/>
        <cdr:cNvSpPr txBox="1"/>
      </cdr:nvSpPr>
      <cdr:spPr>
        <a:xfrm xmlns:a="http://schemas.openxmlformats.org/drawingml/2006/main">
          <a:off x="3152775" y="3990998"/>
          <a:ext cx="1228725" cy="352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88880F80-BA9E-47F9-A62B-09CB1972A682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20,119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533400</xdr:colOff>
      <xdr:row>28</xdr:row>
      <xdr:rowOff>100016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E2A7E-D26A-4202-8D2D-A41FE3F87E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9</xdr:row>
      <xdr:rowOff>133349</xdr:rowOff>
    </xdr:from>
    <xdr:to>
      <xdr:col>6</xdr:col>
      <xdr:colOff>228600</xdr:colOff>
      <xdr:row>12</xdr:row>
      <xdr:rowOff>9524</xdr:rowOff>
    </xdr:to>
    <xdr:sp macro="" textlink="$Q$2">
      <xdr:nvSpPr>
        <xdr:cNvPr id="3" name="TextBox 2">
          <a:extLst>
            <a:ext uri="{FF2B5EF4-FFF2-40B4-BE49-F238E27FC236}">
              <a16:creationId xmlns:a16="http://schemas.microsoft.com/office/drawing/2014/main" id="{3AD4FA2D-DA48-488F-A09B-7130E1F9F166}"/>
            </a:ext>
          </a:extLst>
        </xdr:cNvPr>
        <xdr:cNvSpPr txBox="1"/>
      </xdr:nvSpPr>
      <xdr:spPr>
        <a:xfrm>
          <a:off x="1447800" y="2800349"/>
          <a:ext cx="2438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665067F-7659-4DDA-A29E-50E7B3361592}" type="TxLink">
            <a:rPr lang="en-US" sz="4000" b="0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Calibri"/>
            </a:rPr>
            <a:pPr algn="ctr"/>
            <a:t>47%</a:t>
          </a:fld>
          <a:endParaRPr lang="en-US" sz="80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0.04618</cdr:x>
      <cdr:y>0.57718</cdr:y>
    </cdr:from>
    <cdr:to>
      <cdr:x>0.55062</cdr:x>
      <cdr:y>0.62491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3686175"/>
          <a:ext cx="2705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Total Number of Electors in Thaba - Tseka</a:t>
          </a:r>
        </a:p>
        <a:p xmlns:a="http://schemas.openxmlformats.org/drawingml/2006/main"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0.61634</cdr:x>
      <cdr:y>0.57271</cdr:y>
    </cdr:from>
    <cdr:to>
      <cdr:x>0.78686</cdr:x>
      <cdr:y>0.62043</cdr:y>
    </cdr:to>
    <cdr:sp macro="" textlink="'Districts- Data'!$B$11">
      <cdr:nvSpPr>
        <cdr:cNvPr id="3" name="TextBox 2"/>
        <cdr:cNvSpPr txBox="1"/>
      </cdr:nvSpPr>
      <cdr:spPr>
        <a:xfrm xmlns:a="http://schemas.openxmlformats.org/drawingml/2006/main">
          <a:off x="3305175" y="3657622"/>
          <a:ext cx="914400" cy="304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90B50F2D-B34A-4A7B-879C-32E8A14B6130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87,016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0.04973</cdr:x>
      <cdr:y>0.63236</cdr:y>
    </cdr:from>
    <cdr:to>
      <cdr:x>0.58792</cdr:x>
      <cdr:y>0.68307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6681" y="4038577"/>
          <a:ext cx="2886094" cy="323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Electors with updated  information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0.61456</cdr:x>
      <cdr:y>0.62491</cdr:y>
    </cdr:from>
    <cdr:to>
      <cdr:x>0.82238</cdr:x>
      <cdr:y>0.68009</cdr:y>
    </cdr:to>
    <cdr:sp macro="" textlink="'Districts- Data'!$E$11">
      <cdr:nvSpPr>
        <cdr:cNvPr id="5" name="TextBox 4"/>
        <cdr:cNvSpPr txBox="1"/>
      </cdr:nvSpPr>
      <cdr:spPr>
        <a:xfrm xmlns:a="http://schemas.openxmlformats.org/drawingml/2006/main">
          <a:off x="3295649" y="3990998"/>
          <a:ext cx="1114425" cy="352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745F2D2F-DDDE-42E0-8126-44CFDF44E637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35,319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533400</xdr:colOff>
      <xdr:row>28</xdr:row>
      <xdr:rowOff>100016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E2A7E-D26A-4202-8D2D-A41FE3F87E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9</xdr:row>
      <xdr:rowOff>133349</xdr:rowOff>
    </xdr:from>
    <xdr:to>
      <xdr:col>6</xdr:col>
      <xdr:colOff>228600</xdr:colOff>
      <xdr:row>12</xdr:row>
      <xdr:rowOff>9524</xdr:rowOff>
    </xdr:to>
    <xdr:sp macro="" textlink="$Q$2">
      <xdr:nvSpPr>
        <xdr:cNvPr id="3" name="TextBox 2">
          <a:extLst>
            <a:ext uri="{FF2B5EF4-FFF2-40B4-BE49-F238E27FC236}">
              <a16:creationId xmlns:a16="http://schemas.microsoft.com/office/drawing/2014/main" id="{3AD4FA2D-DA48-488F-A09B-7130E1F9F166}"/>
            </a:ext>
          </a:extLst>
        </xdr:cNvPr>
        <xdr:cNvSpPr txBox="1"/>
      </xdr:nvSpPr>
      <xdr:spPr>
        <a:xfrm>
          <a:off x="1447800" y="2800349"/>
          <a:ext cx="2438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665067F-7659-4DDA-A29E-50E7B3361592}" type="TxLink">
            <a:rPr lang="en-US" sz="4000" b="0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Calibri"/>
            </a:rPr>
            <a:pPr algn="ctr"/>
            <a:t>36%</a:t>
          </a:fld>
          <a:endParaRPr lang="en-US" sz="80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533400</xdr:colOff>
      <xdr:row>28</xdr:row>
      <xdr:rowOff>100016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E2A7E-D26A-4202-8D2D-A41FE3F87E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9</xdr:row>
      <xdr:rowOff>133349</xdr:rowOff>
    </xdr:from>
    <xdr:to>
      <xdr:col>6</xdr:col>
      <xdr:colOff>228600</xdr:colOff>
      <xdr:row>12</xdr:row>
      <xdr:rowOff>9524</xdr:rowOff>
    </xdr:to>
    <xdr:sp macro="" textlink="$Q$2">
      <xdr:nvSpPr>
        <xdr:cNvPr id="3" name="TextBox 2">
          <a:extLst>
            <a:ext uri="{FF2B5EF4-FFF2-40B4-BE49-F238E27FC236}">
              <a16:creationId xmlns:a16="http://schemas.microsoft.com/office/drawing/2014/main" id="{3AD4FA2D-DA48-488F-A09B-7130E1F9F166}"/>
            </a:ext>
          </a:extLst>
        </xdr:cNvPr>
        <xdr:cNvSpPr txBox="1"/>
      </xdr:nvSpPr>
      <xdr:spPr>
        <a:xfrm>
          <a:off x="1447800" y="2800349"/>
          <a:ext cx="2438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665067F-7659-4DDA-A29E-50E7B3361592}" type="TxLink">
            <a:rPr lang="en-US" sz="4000" b="0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Calibri"/>
            </a:rPr>
            <a:pPr algn="ctr"/>
            <a:t>46%</a:t>
          </a:fld>
          <a:endParaRPr lang="en-US" sz="80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0.04618</cdr:x>
      <cdr:y>0.57718</cdr:y>
    </cdr:from>
    <cdr:to>
      <cdr:x>0.55062</cdr:x>
      <cdr:y>0.62491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3686175"/>
          <a:ext cx="2705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Total Number of Electors in Mokhotlong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0.6341</cdr:x>
      <cdr:y>0.57271</cdr:y>
    </cdr:from>
    <cdr:to>
      <cdr:x>0.79041</cdr:x>
      <cdr:y>0.62043</cdr:y>
    </cdr:to>
    <cdr:sp macro="" textlink="'Districts- Data'!$B$12">
      <cdr:nvSpPr>
        <cdr:cNvPr id="3" name="TextBox 2"/>
        <cdr:cNvSpPr txBox="1"/>
      </cdr:nvSpPr>
      <cdr:spPr>
        <a:xfrm xmlns:a="http://schemas.openxmlformats.org/drawingml/2006/main">
          <a:off x="3400425" y="3657622"/>
          <a:ext cx="838200" cy="304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C0E331A7-5D3C-460E-946D-C3FE69168F30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68,218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0.04973</cdr:x>
      <cdr:y>0.63236</cdr:y>
    </cdr:from>
    <cdr:to>
      <cdr:x>0.62345</cdr:x>
      <cdr:y>0.68009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6681" y="4038577"/>
          <a:ext cx="3076594" cy="304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Electors with updated  information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0.62877</cdr:x>
      <cdr:y>0.62491</cdr:y>
    </cdr:from>
    <cdr:to>
      <cdr:x>0.81528</cdr:x>
      <cdr:y>0.68009</cdr:y>
    </cdr:to>
    <cdr:sp macro="" textlink="'Districts- Data'!$E$12">
      <cdr:nvSpPr>
        <cdr:cNvPr id="5" name="TextBox 4"/>
        <cdr:cNvSpPr txBox="1"/>
      </cdr:nvSpPr>
      <cdr:spPr>
        <a:xfrm xmlns:a="http://schemas.openxmlformats.org/drawingml/2006/main">
          <a:off x="3371849" y="3990998"/>
          <a:ext cx="1000125" cy="352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E182BDE8-497D-47A3-8033-C25DF0EE0DA4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25,951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533400</xdr:colOff>
      <xdr:row>28</xdr:row>
      <xdr:rowOff>100016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E2A7E-D26A-4202-8D2D-A41FE3F87E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533400</xdr:colOff>
      <xdr:row>9</xdr:row>
      <xdr:rowOff>133349</xdr:rowOff>
    </xdr:from>
    <xdr:to>
      <xdr:col>5</xdr:col>
      <xdr:colOff>571500</xdr:colOff>
      <xdr:row>12</xdr:row>
      <xdr:rowOff>9524</xdr:rowOff>
    </xdr:to>
    <xdr:sp macro="" textlink="$Q$2">
      <xdr:nvSpPr>
        <xdr:cNvPr id="3" name="TextBox 2">
          <a:extLst>
            <a:ext uri="{FF2B5EF4-FFF2-40B4-BE49-F238E27FC236}">
              <a16:creationId xmlns:a16="http://schemas.microsoft.com/office/drawing/2014/main" id="{3AD4FA2D-DA48-488F-A09B-7130E1F9F166}"/>
            </a:ext>
          </a:extLst>
        </xdr:cNvPr>
        <xdr:cNvSpPr txBox="1"/>
      </xdr:nvSpPr>
      <xdr:spPr>
        <a:xfrm>
          <a:off x="1752600" y="2800349"/>
          <a:ext cx="18669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665067F-7659-4DDA-A29E-50E7B3361592}" type="TxLink">
            <a:rPr lang="en-US" sz="4000" b="0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Calibri"/>
            </a:rPr>
            <a:pPr algn="ctr"/>
            <a:t>44%</a:t>
          </a:fld>
          <a:endParaRPr lang="en-US" sz="80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0.04618</cdr:x>
      <cdr:y>0.57718</cdr:y>
    </cdr:from>
    <cdr:to>
      <cdr:x>0.61101</cdr:x>
      <cdr:y>0.62491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44" y="3686169"/>
          <a:ext cx="3028956" cy="304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Total Number of Electors in the whole country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0.57371</cdr:x>
      <cdr:y>0.57271</cdr:y>
    </cdr:from>
    <cdr:to>
      <cdr:x>0.78153</cdr:x>
      <cdr:y>0.62043</cdr:y>
    </cdr:to>
    <cdr:sp macro="" textlink="'Districts- Data'!$B$14">
      <cdr:nvSpPr>
        <cdr:cNvPr id="3" name="TextBox 2"/>
        <cdr:cNvSpPr txBox="1"/>
      </cdr:nvSpPr>
      <cdr:spPr>
        <a:xfrm xmlns:a="http://schemas.openxmlformats.org/drawingml/2006/main">
          <a:off x="3076575" y="3657622"/>
          <a:ext cx="1114425" cy="304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291599F4-8225-4397-A229-4856991C133B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1,371,898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0.04973</cdr:x>
      <cdr:y>0.63236</cdr:y>
    </cdr:from>
    <cdr:to>
      <cdr:x>0.58437</cdr:x>
      <cdr:y>0.68158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6681" y="4038578"/>
          <a:ext cx="2867044" cy="314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Electors with updated  information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0.60568</cdr:x>
      <cdr:y>0.62491</cdr:y>
    </cdr:from>
    <cdr:to>
      <cdr:x>0.81705</cdr:x>
      <cdr:y>0.68009</cdr:y>
    </cdr:to>
    <cdr:sp macro="" textlink="'Districts- Data'!$E$14">
      <cdr:nvSpPr>
        <cdr:cNvPr id="5" name="TextBox 4"/>
        <cdr:cNvSpPr txBox="1"/>
      </cdr:nvSpPr>
      <cdr:spPr>
        <a:xfrm xmlns:a="http://schemas.openxmlformats.org/drawingml/2006/main">
          <a:off x="3248025" y="3990998"/>
          <a:ext cx="1133474" cy="352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57AE3013-9A1A-4443-A94D-2045F127AEFD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540,408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0.04618</cdr:x>
      <cdr:y>0.57718</cdr:y>
    </cdr:from>
    <cdr:to>
      <cdr:x>0.55062</cdr:x>
      <cdr:y>0.62491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3686175"/>
          <a:ext cx="2705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Total Number of Electors in Butha - Buthe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0.58328</cdr:x>
      <cdr:y>0.57271</cdr:y>
    </cdr:from>
    <cdr:to>
      <cdr:x>0.76207</cdr:x>
      <cdr:y>0.62043</cdr:y>
    </cdr:to>
    <cdr:sp macro="" textlink="'Districts- Data'!$B$3">
      <cdr:nvSpPr>
        <cdr:cNvPr id="3" name="TextBox 2"/>
        <cdr:cNvSpPr txBox="1"/>
      </cdr:nvSpPr>
      <cdr:spPr>
        <a:xfrm xmlns:a="http://schemas.openxmlformats.org/drawingml/2006/main">
          <a:off x="3107531" y="3620118"/>
          <a:ext cx="952500" cy="301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E7300A04-D475-4130-B618-E2D7E9D9A190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68,218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0.04973</cdr:x>
      <cdr:y>0.63236</cdr:y>
    </cdr:from>
    <cdr:to>
      <cdr:x>0.62239</cdr:x>
      <cdr:y>0.68456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6680" y="4038578"/>
          <a:ext cx="3070948" cy="3333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Electors with updated  information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0.57211</cdr:x>
      <cdr:y>0.62491</cdr:y>
    </cdr:from>
    <cdr:to>
      <cdr:x>0.76207</cdr:x>
      <cdr:y>0.68009</cdr:y>
    </cdr:to>
    <cdr:sp macro="" textlink="'Districts- Data'!$E$3">
      <cdr:nvSpPr>
        <cdr:cNvPr id="5" name="TextBox 4"/>
        <cdr:cNvSpPr txBox="1"/>
      </cdr:nvSpPr>
      <cdr:spPr>
        <a:xfrm xmlns:a="http://schemas.openxmlformats.org/drawingml/2006/main">
          <a:off x="3048000" y="3950076"/>
          <a:ext cx="1012031" cy="348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3814A86C-FCD0-4280-AC5E-79B8D1B183AD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25,951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533400</xdr:colOff>
      <xdr:row>28</xdr:row>
      <xdr:rowOff>100016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E2A7E-D26A-4202-8D2D-A41FE3F87E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9</xdr:row>
      <xdr:rowOff>133349</xdr:rowOff>
    </xdr:from>
    <xdr:to>
      <xdr:col>6</xdr:col>
      <xdr:colOff>228600</xdr:colOff>
      <xdr:row>12</xdr:row>
      <xdr:rowOff>9524</xdr:rowOff>
    </xdr:to>
    <xdr:sp macro="" textlink="$Q$2">
      <xdr:nvSpPr>
        <xdr:cNvPr id="3" name="TextBox 2">
          <a:extLst>
            <a:ext uri="{FF2B5EF4-FFF2-40B4-BE49-F238E27FC236}">
              <a16:creationId xmlns:a16="http://schemas.microsoft.com/office/drawing/2014/main" id="{3AD4FA2D-DA48-488F-A09B-7130E1F9F166}"/>
            </a:ext>
          </a:extLst>
        </xdr:cNvPr>
        <xdr:cNvSpPr txBox="1"/>
      </xdr:nvSpPr>
      <xdr:spPr>
        <a:xfrm>
          <a:off x="1447800" y="2800349"/>
          <a:ext cx="2438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665067F-7659-4DDA-A29E-50E7B3361592}" type="TxLink">
            <a:rPr lang="en-US" sz="4000" b="0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Calibri"/>
            </a:rPr>
            <a:pPr algn="ctr"/>
            <a:t>42%</a:t>
          </a:fld>
          <a:endParaRPr lang="en-US" sz="80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0.04618</cdr:x>
      <cdr:y>0.57718</cdr:y>
    </cdr:from>
    <cdr:to>
      <cdr:x>0.55062</cdr:x>
      <cdr:y>0.62491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3686175"/>
          <a:ext cx="2705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Total Number of Electors in Leribe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0.52931</cdr:x>
      <cdr:y>0.57271</cdr:y>
    </cdr:from>
    <cdr:to>
      <cdr:x>0.72824</cdr:x>
      <cdr:y>0.62043</cdr:y>
    </cdr:to>
    <cdr:sp macro="" textlink="'Districts- Data'!$B$4">
      <cdr:nvSpPr>
        <cdr:cNvPr id="3" name="TextBox 2"/>
        <cdr:cNvSpPr txBox="1"/>
      </cdr:nvSpPr>
      <cdr:spPr>
        <a:xfrm xmlns:a="http://schemas.openxmlformats.org/drawingml/2006/main">
          <a:off x="2838465" y="3657622"/>
          <a:ext cx="1066785" cy="304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22E8696B-1DE3-4326-8135-2CC0F24134DC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234,433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0.04973</cdr:x>
      <cdr:y>0.63236</cdr:y>
    </cdr:from>
    <cdr:to>
      <cdr:x>0.58082</cdr:x>
      <cdr:y>0.68009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6681" y="4038577"/>
          <a:ext cx="2847994" cy="304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Electors with updated  information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0.54529</cdr:x>
      <cdr:y>0.62491</cdr:y>
    </cdr:from>
    <cdr:to>
      <cdr:x>0.76199</cdr:x>
      <cdr:y>0.68009</cdr:y>
    </cdr:to>
    <cdr:sp macro="" textlink="'Districts- Data'!$E$4">
      <cdr:nvSpPr>
        <cdr:cNvPr id="5" name="TextBox 4"/>
        <cdr:cNvSpPr txBox="1"/>
      </cdr:nvSpPr>
      <cdr:spPr>
        <a:xfrm xmlns:a="http://schemas.openxmlformats.org/drawingml/2006/main">
          <a:off x="2924175" y="3990998"/>
          <a:ext cx="1162050" cy="352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F7E5A0B9-BA50-4FF8-BA8B-60E60A033755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89,606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533400</xdr:colOff>
      <xdr:row>28</xdr:row>
      <xdr:rowOff>100016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E2A7E-D26A-4202-8D2D-A41FE3F87E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9</xdr:row>
      <xdr:rowOff>133349</xdr:rowOff>
    </xdr:from>
    <xdr:to>
      <xdr:col>6</xdr:col>
      <xdr:colOff>228600</xdr:colOff>
      <xdr:row>12</xdr:row>
      <xdr:rowOff>9524</xdr:rowOff>
    </xdr:to>
    <xdr:sp macro="" textlink="$Q$2">
      <xdr:nvSpPr>
        <xdr:cNvPr id="3" name="TextBox 2">
          <a:extLst>
            <a:ext uri="{FF2B5EF4-FFF2-40B4-BE49-F238E27FC236}">
              <a16:creationId xmlns:a16="http://schemas.microsoft.com/office/drawing/2014/main" id="{3AD4FA2D-DA48-488F-A09B-7130E1F9F166}"/>
            </a:ext>
          </a:extLst>
        </xdr:cNvPr>
        <xdr:cNvSpPr txBox="1"/>
      </xdr:nvSpPr>
      <xdr:spPr>
        <a:xfrm>
          <a:off x="1447800" y="2800349"/>
          <a:ext cx="2438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665067F-7659-4DDA-A29E-50E7B3361592}" type="TxLink">
            <a:rPr lang="en-US" sz="4000" b="0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Calibri"/>
            </a:rPr>
            <a:pPr algn="ctr"/>
            <a:t>50%</a:t>
          </a:fld>
          <a:endParaRPr lang="en-US" sz="80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0.04618</cdr:x>
      <cdr:y>0.57718</cdr:y>
    </cdr:from>
    <cdr:to>
      <cdr:x>0.55062</cdr:x>
      <cdr:y>0.62491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3686175"/>
          <a:ext cx="2705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Total Number of Electors in Berea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0.59147</cdr:x>
      <cdr:y>0.57271</cdr:y>
    </cdr:from>
    <cdr:to>
      <cdr:x>0.77265</cdr:x>
      <cdr:y>0.62043</cdr:y>
    </cdr:to>
    <cdr:sp macro="" textlink="'Districts- Data'!$B$5">
      <cdr:nvSpPr>
        <cdr:cNvPr id="3" name="TextBox 2"/>
        <cdr:cNvSpPr txBox="1"/>
      </cdr:nvSpPr>
      <cdr:spPr>
        <a:xfrm xmlns:a="http://schemas.openxmlformats.org/drawingml/2006/main">
          <a:off x="3171825" y="3657622"/>
          <a:ext cx="971550" cy="304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49224563-5768-4E9F-A231-BF923DF2BD4D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187,133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0.04973</cdr:x>
      <cdr:y>0.63236</cdr:y>
    </cdr:from>
    <cdr:to>
      <cdr:x>0.5968</cdr:x>
      <cdr:y>0.68158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6680" y="4038577"/>
          <a:ext cx="2933719" cy="314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Electors with updated  information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0.60924</cdr:x>
      <cdr:y>0.62491</cdr:y>
    </cdr:from>
    <cdr:to>
      <cdr:x>0.7833</cdr:x>
      <cdr:y>0.68009</cdr:y>
    </cdr:to>
    <cdr:sp macro="" textlink="'Districts- Data'!$E$5">
      <cdr:nvSpPr>
        <cdr:cNvPr id="5" name="TextBox 4"/>
        <cdr:cNvSpPr txBox="1"/>
      </cdr:nvSpPr>
      <cdr:spPr>
        <a:xfrm xmlns:a="http://schemas.openxmlformats.org/drawingml/2006/main">
          <a:off x="3267075" y="3990998"/>
          <a:ext cx="933450" cy="352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D0629D9C-039A-4E94-B3D5-9B33F40E972B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79,484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533400</xdr:colOff>
      <xdr:row>28</xdr:row>
      <xdr:rowOff>100016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E2A7E-D26A-4202-8D2D-A41FE3F87E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9</xdr:row>
      <xdr:rowOff>133349</xdr:rowOff>
    </xdr:from>
    <xdr:to>
      <xdr:col>6</xdr:col>
      <xdr:colOff>228600</xdr:colOff>
      <xdr:row>12</xdr:row>
      <xdr:rowOff>9524</xdr:rowOff>
    </xdr:to>
    <xdr:sp macro="" textlink="$Q$2">
      <xdr:nvSpPr>
        <xdr:cNvPr id="3" name="TextBox 2">
          <a:extLst>
            <a:ext uri="{FF2B5EF4-FFF2-40B4-BE49-F238E27FC236}">
              <a16:creationId xmlns:a16="http://schemas.microsoft.com/office/drawing/2014/main" id="{3AD4FA2D-DA48-488F-A09B-7130E1F9F166}"/>
            </a:ext>
          </a:extLst>
        </xdr:cNvPr>
        <xdr:cNvSpPr txBox="1"/>
      </xdr:nvSpPr>
      <xdr:spPr>
        <a:xfrm>
          <a:off x="1447800" y="2800349"/>
          <a:ext cx="24384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665067F-7659-4DDA-A29E-50E7B3361592}" type="TxLink">
            <a:rPr lang="en-US" sz="4000" b="0" i="0" u="none" strike="noStrike">
              <a:solidFill>
                <a:srgbClr val="FF0000"/>
              </a:solidFill>
              <a:latin typeface="Calibri"/>
              <a:ea typeface="Verdana" panose="020B0604030504040204" pitchFamily="34" charset="0"/>
              <a:cs typeface="Calibri"/>
            </a:rPr>
            <a:pPr algn="ctr"/>
            <a:t>41%</a:t>
          </a:fld>
          <a:endParaRPr lang="en-US" sz="80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0.04618</cdr:x>
      <cdr:y>0.57718</cdr:y>
    </cdr:from>
    <cdr:to>
      <cdr:x>0.55062</cdr:x>
      <cdr:y>0.62491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3686175"/>
          <a:ext cx="2705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Total Number of Electors in Maseru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0.60924</cdr:x>
      <cdr:y>0.57271</cdr:y>
    </cdr:from>
    <cdr:to>
      <cdr:x>0.82238</cdr:x>
      <cdr:y>0.62043</cdr:y>
    </cdr:to>
    <cdr:sp macro="" textlink="'Districts- Data'!$B$6">
      <cdr:nvSpPr>
        <cdr:cNvPr id="3" name="TextBox 2"/>
        <cdr:cNvSpPr txBox="1"/>
      </cdr:nvSpPr>
      <cdr:spPr>
        <a:xfrm xmlns:a="http://schemas.openxmlformats.org/drawingml/2006/main">
          <a:off x="3267075" y="3657622"/>
          <a:ext cx="1143000" cy="304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73D3AB7D-62A6-4A66-966C-045AA12E4D26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358,547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  <cdr:relSizeAnchor xmlns:cdr="http://schemas.openxmlformats.org/drawingml/2006/chartDrawing">
    <cdr:from>
      <cdr:x>0.04973</cdr:x>
      <cdr:y>0.63236</cdr:y>
    </cdr:from>
    <cdr:to>
      <cdr:x>0.57726</cdr:x>
      <cdr:y>0.6786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6681" y="4038577"/>
          <a:ext cx="2828944" cy="295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aseline="0">
              <a:effectLst/>
              <a:latin typeface="+mn-lt"/>
              <a:ea typeface="+mn-ea"/>
              <a:cs typeface="+mn-cs"/>
            </a:rPr>
            <a:t>Electors with updated  information</a:t>
          </a:r>
          <a:endParaRPr lang="en-GB">
            <a:effectLst/>
          </a:endParaRPr>
        </a:p>
      </cdr:txBody>
    </cdr:sp>
  </cdr:relSizeAnchor>
  <cdr:relSizeAnchor xmlns:cdr="http://schemas.openxmlformats.org/drawingml/2006/chartDrawing">
    <cdr:from>
      <cdr:x>0.60391</cdr:x>
      <cdr:y>0.62491</cdr:y>
    </cdr:from>
    <cdr:to>
      <cdr:x>0.80817</cdr:x>
      <cdr:y>0.68009</cdr:y>
    </cdr:to>
    <cdr:sp macro="" textlink="'Districts- Data'!$E$6">
      <cdr:nvSpPr>
        <cdr:cNvPr id="5" name="TextBox 4"/>
        <cdr:cNvSpPr txBox="1"/>
      </cdr:nvSpPr>
      <cdr:spPr>
        <a:xfrm xmlns:a="http://schemas.openxmlformats.org/drawingml/2006/main">
          <a:off x="3238499" y="3990998"/>
          <a:ext cx="1095375" cy="352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fld id="{459F1307-01C5-44E1-86A4-E0562DB7C900}" type="TxLink">
            <a:rPr lang="en-US" sz="16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/>
            <a:t>137,817</a:t>
          </a:fld>
          <a:endParaRPr lang="en-GB" sz="16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macartion_2022_DEOs_Registration_Village_Lists_With%20Home%20Affairs%20National%20IDs%20NID_Totals_19_09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khotlong"/>
      <sheetName val="Thaba - Tseka"/>
      <sheetName val="Qacha's Nek"/>
      <sheetName val="Quthing"/>
      <sheetName val="Mohale's Hoek"/>
      <sheetName val="Mafeteng"/>
      <sheetName val="Maseru"/>
      <sheetName val="Berea"/>
      <sheetName val="Leribe"/>
      <sheetName val="Butha - Buthe"/>
    </sheetNames>
    <sheetDataSet>
      <sheetData sheetId="0">
        <row r="681">
          <cell r="F681">
            <v>68218</v>
          </cell>
          <cell r="G681">
            <v>25951</v>
          </cell>
        </row>
      </sheetData>
      <sheetData sheetId="1">
        <row r="774">
          <cell r="F774">
            <v>87016</v>
          </cell>
          <cell r="G774">
            <v>35319</v>
          </cell>
        </row>
      </sheetData>
      <sheetData sheetId="2">
        <row r="369">
          <cell r="F369">
            <v>49739</v>
          </cell>
          <cell r="G369">
            <v>20119</v>
          </cell>
        </row>
      </sheetData>
      <sheetData sheetId="3">
        <row r="888">
          <cell r="F888">
            <v>70657</v>
          </cell>
          <cell r="G888">
            <v>24483</v>
          </cell>
        </row>
      </sheetData>
      <sheetData sheetId="4">
        <row r="1205">
          <cell r="F1205">
            <v>114936</v>
          </cell>
          <cell r="G1205">
            <v>45136</v>
          </cell>
        </row>
      </sheetData>
      <sheetData sheetId="5">
        <row r="972">
          <cell r="F972">
            <v>133001</v>
          </cell>
          <cell r="G972">
            <v>56542</v>
          </cell>
        </row>
      </sheetData>
      <sheetData sheetId="6">
        <row r="1487">
          <cell r="F1487">
            <v>358547</v>
          </cell>
          <cell r="G1487">
            <v>137817</v>
          </cell>
        </row>
      </sheetData>
      <sheetData sheetId="7">
        <row r="779">
          <cell r="F779">
            <v>187133</v>
          </cell>
          <cell r="G779">
            <v>79484</v>
          </cell>
        </row>
      </sheetData>
      <sheetData sheetId="8">
        <row r="1780">
          <cell r="F1780">
            <v>234433</v>
          </cell>
          <cell r="G1780">
            <v>89606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4" workbookViewId="0">
      <selection activeCell="E20" sqref="E20"/>
    </sheetView>
  </sheetViews>
  <sheetFormatPr defaultRowHeight="15" x14ac:dyDescent="0.25"/>
  <cols>
    <col min="1" max="1" width="30.5703125" bestFit="1" customWidth="1"/>
    <col min="2" max="2" width="23.28515625" bestFit="1" customWidth="1"/>
    <col min="3" max="3" width="23" style="1" bestFit="1" customWidth="1"/>
    <col min="4" max="4" width="18.7109375" style="1" customWidth="1"/>
    <col min="5" max="5" width="21.85546875" customWidth="1"/>
    <col min="6" max="6" width="18.42578125" style="6" customWidth="1"/>
  </cols>
  <sheetData>
    <row r="1" spans="1:6" s="1" customFormat="1" ht="18.75" x14ac:dyDescent="0.3">
      <c r="A1" s="35" t="s">
        <v>20</v>
      </c>
      <c r="B1" s="36"/>
      <c r="C1" s="36"/>
      <c r="D1" s="36"/>
      <c r="E1" s="36"/>
      <c r="F1" s="37"/>
    </row>
    <row r="2" spans="1:6" ht="72.75" customHeight="1" x14ac:dyDescent="0.35">
      <c r="A2" s="2" t="s">
        <v>19</v>
      </c>
      <c r="B2" s="7" t="s">
        <v>24</v>
      </c>
      <c r="C2" s="7" t="s">
        <v>25</v>
      </c>
      <c r="D2" s="10" t="s">
        <v>22</v>
      </c>
      <c r="E2" s="7" t="s">
        <v>25</v>
      </c>
      <c r="F2" s="8" t="s">
        <v>26</v>
      </c>
    </row>
    <row r="3" spans="1:6" ht="21" x14ac:dyDescent="0.35">
      <c r="A3" s="2" t="s">
        <v>8</v>
      </c>
      <c r="B3" s="4">
        <f>[1]Mokhotlong!F$681</f>
        <v>68218</v>
      </c>
      <c r="C3" s="4">
        <f>[1]Mokhotlong!G$681</f>
        <v>25951</v>
      </c>
      <c r="D3" s="9"/>
      <c r="E3" s="4">
        <f>C3</f>
        <v>25951</v>
      </c>
      <c r="F3" s="4">
        <f>B3-C3</f>
        <v>42267</v>
      </c>
    </row>
    <row r="4" spans="1:6" ht="21" x14ac:dyDescent="0.35">
      <c r="A4" s="2" t="s">
        <v>9</v>
      </c>
      <c r="B4" s="4">
        <f>[1]Leribe!F$1780</f>
        <v>234433</v>
      </c>
      <c r="C4" s="4">
        <f>[1]Leribe!G$1780</f>
        <v>89606</v>
      </c>
      <c r="D4" s="9"/>
      <c r="E4" s="4">
        <f t="shared" ref="E4:E13" si="0">C4</f>
        <v>89606</v>
      </c>
      <c r="F4" s="4">
        <f t="shared" ref="F4:F12" si="1">B4-C4</f>
        <v>144827</v>
      </c>
    </row>
    <row r="5" spans="1:6" ht="21" x14ac:dyDescent="0.35">
      <c r="A5" s="2" t="s">
        <v>10</v>
      </c>
      <c r="B5" s="4">
        <f>[1]Berea!F$779</f>
        <v>187133</v>
      </c>
      <c r="C5" s="4">
        <f>[1]Berea!G$779</f>
        <v>79484</v>
      </c>
      <c r="D5" s="9"/>
      <c r="E5" s="4">
        <f t="shared" si="0"/>
        <v>79484</v>
      </c>
      <c r="F5" s="4">
        <f t="shared" si="1"/>
        <v>107649</v>
      </c>
    </row>
    <row r="6" spans="1:6" ht="21" x14ac:dyDescent="0.35">
      <c r="A6" s="2" t="s">
        <v>11</v>
      </c>
      <c r="B6" s="4">
        <f>[1]Maseru!F$1487</f>
        <v>358547</v>
      </c>
      <c r="C6" s="4">
        <f>[1]Maseru!G$1487</f>
        <v>137817</v>
      </c>
      <c r="D6" s="9"/>
      <c r="E6" s="4">
        <f t="shared" si="0"/>
        <v>137817</v>
      </c>
      <c r="F6" s="4">
        <f t="shared" si="1"/>
        <v>220730</v>
      </c>
    </row>
    <row r="7" spans="1:6" ht="21" x14ac:dyDescent="0.35">
      <c r="A7" s="2" t="s">
        <v>12</v>
      </c>
      <c r="B7" s="4">
        <f>[1]Mafeteng!F$972</f>
        <v>133001</v>
      </c>
      <c r="C7" s="4">
        <f>[1]Mafeteng!G$972</f>
        <v>56542</v>
      </c>
      <c r="D7" s="9"/>
      <c r="E7" s="4">
        <f t="shared" si="0"/>
        <v>56542</v>
      </c>
      <c r="F7" s="4">
        <f t="shared" si="1"/>
        <v>76459</v>
      </c>
    </row>
    <row r="8" spans="1:6" ht="21" x14ac:dyDescent="0.35">
      <c r="A8" s="2" t="s">
        <v>13</v>
      </c>
      <c r="B8" s="4">
        <f>'[1]Mohale''s Hoek'!F$1205</f>
        <v>114936</v>
      </c>
      <c r="C8" s="4">
        <f>'[1]Mohale''s Hoek'!G$1205</f>
        <v>45136</v>
      </c>
      <c r="D8" s="9"/>
      <c r="E8" s="4">
        <f t="shared" si="0"/>
        <v>45136</v>
      </c>
      <c r="F8" s="4">
        <f t="shared" si="1"/>
        <v>69800</v>
      </c>
    </row>
    <row r="9" spans="1:6" ht="21" x14ac:dyDescent="0.35">
      <c r="A9" s="2" t="s">
        <v>14</v>
      </c>
      <c r="B9" s="4">
        <f>[1]Quthing!F$888</f>
        <v>70657</v>
      </c>
      <c r="C9" s="4">
        <f>[1]Quthing!G$888</f>
        <v>24483</v>
      </c>
      <c r="D9" s="9"/>
      <c r="E9" s="4">
        <f t="shared" si="0"/>
        <v>24483</v>
      </c>
      <c r="F9" s="4">
        <f t="shared" si="1"/>
        <v>46174</v>
      </c>
    </row>
    <row r="10" spans="1:6" ht="21" x14ac:dyDescent="0.35">
      <c r="A10" s="2" t="s">
        <v>15</v>
      </c>
      <c r="B10" s="4">
        <f>'[1]Qacha''s Nek'!F$369</f>
        <v>49739</v>
      </c>
      <c r="C10" s="4">
        <f>'[1]Qacha''s Nek'!G$369</f>
        <v>20119</v>
      </c>
      <c r="D10" s="9"/>
      <c r="E10" s="4">
        <f t="shared" si="0"/>
        <v>20119</v>
      </c>
      <c r="F10" s="4">
        <f t="shared" si="1"/>
        <v>29620</v>
      </c>
    </row>
    <row r="11" spans="1:6" ht="21" x14ac:dyDescent="0.35">
      <c r="A11" s="2" t="s">
        <v>16</v>
      </c>
      <c r="B11" s="4">
        <f>'[1]Thaba - Tseka'!F$774</f>
        <v>87016</v>
      </c>
      <c r="C11" s="4">
        <f>'[1]Thaba - Tseka'!G$774</f>
        <v>35319</v>
      </c>
      <c r="D11" s="9"/>
      <c r="E11" s="4">
        <f t="shared" si="0"/>
        <v>35319</v>
      </c>
      <c r="F11" s="4">
        <f t="shared" si="1"/>
        <v>51697</v>
      </c>
    </row>
    <row r="12" spans="1:6" ht="21" x14ac:dyDescent="0.35">
      <c r="A12" s="2" t="s">
        <v>17</v>
      </c>
      <c r="B12" s="4">
        <f>[1]Mokhotlong!F$681</f>
        <v>68218</v>
      </c>
      <c r="C12" s="4">
        <f>[1]Mokhotlong!G$681</f>
        <v>25951</v>
      </c>
      <c r="D12" s="9"/>
      <c r="E12" s="4">
        <f t="shared" si="0"/>
        <v>25951</v>
      </c>
      <c r="F12" s="4">
        <f t="shared" si="1"/>
        <v>42267</v>
      </c>
    </row>
    <row r="13" spans="1:6" s="1" customFormat="1" ht="21" x14ac:dyDescent="0.35">
      <c r="A13" s="2" t="s">
        <v>18</v>
      </c>
      <c r="B13" s="4"/>
      <c r="C13" s="9"/>
      <c r="D13" s="9"/>
      <c r="E13" s="4">
        <f t="shared" si="0"/>
        <v>0</v>
      </c>
      <c r="F13" s="4">
        <f>E13</f>
        <v>0</v>
      </c>
    </row>
    <row r="14" spans="1:6" ht="21" x14ac:dyDescent="0.35">
      <c r="A14" s="2" t="s">
        <v>21</v>
      </c>
      <c r="B14" s="4">
        <f>SUM(B3:B12)</f>
        <v>1371898</v>
      </c>
      <c r="C14" s="4">
        <f t="shared" ref="C14:F14" si="2">SUM(C3:C12)</f>
        <v>540408</v>
      </c>
      <c r="D14" s="4">
        <f t="shared" si="2"/>
        <v>0</v>
      </c>
      <c r="E14" s="4">
        <f t="shared" si="2"/>
        <v>540408</v>
      </c>
      <c r="F14" s="4">
        <f t="shared" si="2"/>
        <v>831490</v>
      </c>
    </row>
    <row r="16" spans="1:6" x14ac:dyDescent="0.25">
      <c r="C16" s="5"/>
    </row>
    <row r="17" spans="1:4" ht="31.5" x14ac:dyDescent="0.5">
      <c r="B17" s="11" t="s">
        <v>23</v>
      </c>
    </row>
    <row r="19" spans="1:4" x14ac:dyDescent="0.25">
      <c r="A19" s="12">
        <v>1743</v>
      </c>
      <c r="B19" s="12">
        <v>4381</v>
      </c>
      <c r="C19" s="3">
        <f>C3+A19</f>
        <v>27694</v>
      </c>
      <c r="D19" s="3">
        <f>D3+B19</f>
        <v>4381</v>
      </c>
    </row>
    <row r="20" spans="1:4" x14ac:dyDescent="0.25">
      <c r="A20" s="12">
        <v>3013</v>
      </c>
      <c r="B20" s="12">
        <v>8960</v>
      </c>
      <c r="C20" s="3">
        <f t="shared" ref="C20" si="3">C4+A20</f>
        <v>92619</v>
      </c>
      <c r="D20" s="3">
        <f t="shared" ref="D20:D30" si="4">D4+B20</f>
        <v>8960</v>
      </c>
    </row>
    <row r="21" spans="1:4" x14ac:dyDescent="0.25">
      <c r="A21" s="12">
        <v>3337</v>
      </c>
      <c r="B21" s="12">
        <v>9590</v>
      </c>
      <c r="C21" s="3">
        <f t="shared" ref="C21" si="5">C5+A21</f>
        <v>82821</v>
      </c>
      <c r="D21" s="3">
        <f t="shared" si="4"/>
        <v>9590</v>
      </c>
    </row>
    <row r="22" spans="1:4" x14ac:dyDescent="0.25">
      <c r="A22" s="12">
        <v>8557</v>
      </c>
      <c r="B22" s="12">
        <v>22058</v>
      </c>
      <c r="C22" s="3">
        <f t="shared" ref="C22" si="6">C6+A22</f>
        <v>146374</v>
      </c>
      <c r="D22" s="3">
        <f t="shared" si="4"/>
        <v>22058</v>
      </c>
    </row>
    <row r="23" spans="1:4" x14ac:dyDescent="0.25">
      <c r="A23" s="12">
        <v>2617</v>
      </c>
      <c r="B23" s="12">
        <v>6633</v>
      </c>
      <c r="C23" s="3">
        <f t="shared" ref="C23" si="7">C7+A23</f>
        <v>59159</v>
      </c>
      <c r="D23" s="3">
        <f t="shared" si="4"/>
        <v>6633</v>
      </c>
    </row>
    <row r="24" spans="1:4" x14ac:dyDescent="0.25">
      <c r="A24" s="12">
        <v>983</v>
      </c>
      <c r="B24" s="12">
        <v>3275</v>
      </c>
      <c r="C24" s="3">
        <f t="shared" ref="C24" si="8">C8+A24</f>
        <v>46119</v>
      </c>
      <c r="D24" s="3">
        <f t="shared" si="4"/>
        <v>3275</v>
      </c>
    </row>
    <row r="25" spans="1:4" x14ac:dyDescent="0.25">
      <c r="A25" s="12">
        <v>1701</v>
      </c>
      <c r="B25" s="12">
        <v>3984</v>
      </c>
      <c r="C25" s="3">
        <f t="shared" ref="C25" si="9">C9+A25</f>
        <v>26184</v>
      </c>
      <c r="D25" s="3">
        <f t="shared" si="4"/>
        <v>3984</v>
      </c>
    </row>
    <row r="26" spans="1:4" x14ac:dyDescent="0.25">
      <c r="A26" s="12">
        <v>857</v>
      </c>
      <c r="B26" s="12">
        <v>1565</v>
      </c>
      <c r="C26" s="3">
        <f t="shared" ref="C26" si="10">C10+A26</f>
        <v>20976</v>
      </c>
      <c r="D26" s="3">
        <f t="shared" si="4"/>
        <v>1565</v>
      </c>
    </row>
    <row r="27" spans="1:4" x14ac:dyDescent="0.25">
      <c r="A27" s="12">
        <v>698</v>
      </c>
      <c r="B27" s="12">
        <v>2221</v>
      </c>
      <c r="C27" s="3">
        <f t="shared" ref="C27" si="11">C11+A27</f>
        <v>36017</v>
      </c>
      <c r="D27" s="3">
        <f t="shared" si="4"/>
        <v>2221</v>
      </c>
    </row>
    <row r="28" spans="1:4" x14ac:dyDescent="0.25">
      <c r="A28" s="12">
        <v>359</v>
      </c>
      <c r="B28" s="12">
        <v>1909</v>
      </c>
      <c r="C28" s="3">
        <f t="shared" ref="C28" si="12">C12+A28</f>
        <v>26310</v>
      </c>
      <c r="D28" s="3">
        <f t="shared" si="4"/>
        <v>1909</v>
      </c>
    </row>
    <row r="29" spans="1:4" x14ac:dyDescent="0.25">
      <c r="A29" s="12">
        <v>0</v>
      </c>
      <c r="B29" s="13">
        <v>10200</v>
      </c>
      <c r="C29" s="3">
        <f t="shared" ref="C29" si="13">C13+A29</f>
        <v>0</v>
      </c>
      <c r="D29" s="3">
        <f t="shared" si="4"/>
        <v>10200</v>
      </c>
    </row>
    <row r="30" spans="1:4" x14ac:dyDescent="0.25">
      <c r="A30" s="14">
        <v>23865</v>
      </c>
      <c r="B30" s="14">
        <v>74776</v>
      </c>
      <c r="C30" s="3">
        <f>C14+A30</f>
        <v>564273</v>
      </c>
      <c r="D30" s="3">
        <f t="shared" si="4"/>
        <v>74776</v>
      </c>
    </row>
    <row r="34" spans="4:4" x14ac:dyDescent="0.25">
      <c r="D34" s="3"/>
    </row>
  </sheetData>
  <mergeCells count="1">
    <mergeCell ref="A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W15"/>
  <sheetViews>
    <sheetView showGridLines="0" zoomScaleNormal="100" workbookViewId="0">
      <selection activeCell="J1" sqref="J1:W1048576"/>
    </sheetView>
  </sheetViews>
  <sheetFormatPr defaultRowHeight="15" x14ac:dyDescent="0.25"/>
  <cols>
    <col min="1" max="9" width="9.140625" style="1"/>
    <col min="10" max="10" width="17.85546875" style="17" bestFit="1" customWidth="1"/>
    <col min="11" max="11" width="15.42578125" style="17" customWidth="1"/>
    <col min="12" max="12" width="2.85546875" style="17" customWidth="1"/>
    <col min="13" max="13" width="17.28515625" style="17" customWidth="1"/>
    <col min="14" max="14" width="16.7109375" style="17" customWidth="1"/>
    <col min="15" max="15" width="2.85546875" style="17" customWidth="1"/>
    <col min="16" max="16" width="13.140625" style="17" customWidth="1"/>
    <col min="17" max="17" width="9.140625" style="17"/>
    <col min="18" max="23" width="9.140625" style="33"/>
    <col min="24" max="16384" width="9.140625" style="1"/>
  </cols>
  <sheetData>
    <row r="1" spans="10:17" x14ac:dyDescent="0.25">
      <c r="J1" s="16" t="s">
        <v>7</v>
      </c>
      <c r="K1" s="16" t="s">
        <v>6</v>
      </c>
      <c r="M1" s="16" t="s">
        <v>5</v>
      </c>
      <c r="N1" s="16" t="s">
        <v>4</v>
      </c>
      <c r="P1" s="18" t="s">
        <v>5</v>
      </c>
      <c r="Q1" s="16" t="s">
        <v>4</v>
      </c>
    </row>
    <row r="2" spans="10:17" ht="30" x14ac:dyDescent="0.25">
      <c r="J2" s="19" t="s">
        <v>27</v>
      </c>
      <c r="K2" s="20">
        <v>0.4</v>
      </c>
      <c r="M2" s="21">
        <v>7487</v>
      </c>
      <c r="N2" s="22">
        <v>10</v>
      </c>
      <c r="P2" s="23" t="s">
        <v>3</v>
      </c>
      <c r="Q2" s="24">
        <f>K15/M11</f>
        <v>0.47173767864298116</v>
      </c>
    </row>
    <row r="3" spans="10:17" ht="30" x14ac:dyDescent="0.25">
      <c r="J3" s="19" t="s">
        <v>28</v>
      </c>
      <c r="K3" s="20">
        <v>0.2</v>
      </c>
      <c r="M3" s="21">
        <f>M2+7487</f>
        <v>14974</v>
      </c>
      <c r="N3" s="22">
        <v>10</v>
      </c>
      <c r="P3" s="23" t="s">
        <v>2</v>
      </c>
      <c r="Q3" s="24">
        <v>0.01</v>
      </c>
    </row>
    <row r="4" spans="10:17" ht="45" x14ac:dyDescent="0.25">
      <c r="J4" s="32" t="s">
        <v>29</v>
      </c>
      <c r="K4" s="20">
        <v>0.1</v>
      </c>
      <c r="M4" s="21">
        <f t="shared" ref="M4:M11" si="0">M3+7487</f>
        <v>22461</v>
      </c>
      <c r="N4" s="22">
        <v>10</v>
      </c>
      <c r="P4" s="23" t="s">
        <v>1</v>
      </c>
      <c r="Q4" s="17">
        <f>K7*2-Q2-Q3</f>
        <v>1.5182623213570192</v>
      </c>
    </row>
    <row r="5" spans="10:17" ht="30" x14ac:dyDescent="0.25">
      <c r="J5" s="32" t="s">
        <v>30</v>
      </c>
      <c r="K5" s="20">
        <v>0.2</v>
      </c>
      <c r="M5" s="21">
        <f t="shared" si="0"/>
        <v>29948</v>
      </c>
      <c r="N5" s="22">
        <v>10</v>
      </c>
    </row>
    <row r="6" spans="10:17" ht="30" x14ac:dyDescent="0.25">
      <c r="J6" s="32" t="s">
        <v>31</v>
      </c>
      <c r="K6" s="20">
        <v>0.1</v>
      </c>
      <c r="M6" s="21">
        <f t="shared" si="0"/>
        <v>37435</v>
      </c>
      <c r="N6" s="22">
        <v>10</v>
      </c>
    </row>
    <row r="7" spans="10:17" x14ac:dyDescent="0.25">
      <c r="J7" s="25" t="s">
        <v>0</v>
      </c>
      <c r="K7" s="20">
        <f>SUBTOTAL(109,K2:K6)</f>
        <v>1.0000000000000002</v>
      </c>
      <c r="M7" s="21">
        <f t="shared" si="0"/>
        <v>44922</v>
      </c>
      <c r="N7" s="22">
        <v>10</v>
      </c>
    </row>
    <row r="8" spans="10:17" x14ac:dyDescent="0.25">
      <c r="M8" s="21">
        <f t="shared" si="0"/>
        <v>52409</v>
      </c>
      <c r="N8" s="22">
        <v>10</v>
      </c>
    </row>
    <row r="9" spans="10:17" x14ac:dyDescent="0.25">
      <c r="M9" s="21">
        <f t="shared" si="0"/>
        <v>59896</v>
      </c>
      <c r="N9" s="22">
        <v>10</v>
      </c>
    </row>
    <row r="10" spans="10:17" x14ac:dyDescent="0.25">
      <c r="M10" s="21">
        <f t="shared" si="0"/>
        <v>67383</v>
      </c>
      <c r="N10" s="22">
        <v>10</v>
      </c>
    </row>
    <row r="11" spans="10:17" x14ac:dyDescent="0.25">
      <c r="M11" s="21">
        <f t="shared" si="0"/>
        <v>74870</v>
      </c>
      <c r="N11" s="22">
        <v>10</v>
      </c>
    </row>
    <row r="12" spans="10:17" x14ac:dyDescent="0.25">
      <c r="M12" s="22" t="s">
        <v>0</v>
      </c>
      <c r="N12" s="22">
        <f>SUBTOTAL(109,'Thaba - Tseka'!$N$2:$N$11)</f>
        <v>100</v>
      </c>
    </row>
    <row r="15" spans="10:17" x14ac:dyDescent="0.25">
      <c r="K15" s="26">
        <f>'Districts- Data'!E11</f>
        <v>35319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T15"/>
  <sheetViews>
    <sheetView showGridLines="0" zoomScaleNormal="100" workbookViewId="0">
      <selection activeCell="J1" sqref="J1:T1048576"/>
    </sheetView>
  </sheetViews>
  <sheetFormatPr defaultRowHeight="15" x14ac:dyDescent="0.25"/>
  <cols>
    <col min="1" max="9" width="9.140625" style="1"/>
    <col min="10" max="10" width="17.85546875" style="17" bestFit="1" customWidth="1"/>
    <col min="11" max="11" width="15.42578125" style="17" customWidth="1"/>
    <col min="12" max="12" width="2.85546875" style="17" customWidth="1"/>
    <col min="13" max="13" width="17.28515625" style="17" customWidth="1"/>
    <col min="14" max="14" width="16.7109375" style="17" customWidth="1"/>
    <col min="15" max="15" width="2.85546875" style="17" customWidth="1"/>
    <col min="16" max="16" width="13.140625" style="17" customWidth="1"/>
    <col min="17" max="18" width="9.140625" style="17"/>
    <col min="19" max="20" width="9.140625" style="33"/>
    <col min="21" max="16384" width="9.140625" style="1"/>
  </cols>
  <sheetData>
    <row r="1" spans="10:17" x14ac:dyDescent="0.25">
      <c r="J1" s="16" t="s">
        <v>7</v>
      </c>
      <c r="K1" s="16" t="s">
        <v>6</v>
      </c>
      <c r="M1" s="16" t="s">
        <v>5</v>
      </c>
      <c r="N1" s="16" t="s">
        <v>4</v>
      </c>
      <c r="P1" s="18" t="s">
        <v>5</v>
      </c>
      <c r="Q1" s="16" t="s">
        <v>4</v>
      </c>
    </row>
    <row r="2" spans="10:17" ht="30" x14ac:dyDescent="0.25">
      <c r="J2" s="19" t="s">
        <v>27</v>
      </c>
      <c r="K2" s="20">
        <v>0.4</v>
      </c>
      <c r="M2" s="21">
        <v>5594</v>
      </c>
      <c r="N2" s="22">
        <v>10</v>
      </c>
      <c r="P2" s="23" t="s">
        <v>3</v>
      </c>
      <c r="Q2" s="24">
        <f>K15/M11</f>
        <v>0.46390775831247766</v>
      </c>
    </row>
    <row r="3" spans="10:17" ht="30" x14ac:dyDescent="0.25">
      <c r="J3" s="19" t="s">
        <v>28</v>
      </c>
      <c r="K3" s="20">
        <v>0.2</v>
      </c>
      <c r="M3" s="21">
        <f>M2+5594</f>
        <v>11188</v>
      </c>
      <c r="N3" s="22">
        <v>10</v>
      </c>
      <c r="P3" s="23" t="s">
        <v>2</v>
      </c>
      <c r="Q3" s="24">
        <v>0.01</v>
      </c>
    </row>
    <row r="4" spans="10:17" ht="45" x14ac:dyDescent="0.25">
      <c r="J4" s="32" t="s">
        <v>29</v>
      </c>
      <c r="K4" s="20">
        <v>0.1</v>
      </c>
      <c r="M4" s="21">
        <f t="shared" ref="M4:M11" si="0">M3+5594</f>
        <v>16782</v>
      </c>
      <c r="N4" s="22">
        <v>10</v>
      </c>
      <c r="P4" s="23" t="s">
        <v>1</v>
      </c>
      <c r="Q4" s="17">
        <f>K7*2-Q2-Q3</f>
        <v>1.5260922416875229</v>
      </c>
    </row>
    <row r="5" spans="10:17" ht="30" x14ac:dyDescent="0.25">
      <c r="J5" s="32" t="s">
        <v>30</v>
      </c>
      <c r="K5" s="20">
        <v>0.2</v>
      </c>
      <c r="M5" s="21">
        <f t="shared" si="0"/>
        <v>22376</v>
      </c>
      <c r="N5" s="22">
        <v>10</v>
      </c>
    </row>
    <row r="6" spans="10:17" ht="30" x14ac:dyDescent="0.25">
      <c r="J6" s="32" t="s">
        <v>31</v>
      </c>
      <c r="K6" s="20">
        <v>0.1</v>
      </c>
      <c r="M6" s="21">
        <f t="shared" si="0"/>
        <v>27970</v>
      </c>
      <c r="N6" s="22">
        <v>10</v>
      </c>
    </row>
    <row r="7" spans="10:17" x14ac:dyDescent="0.25">
      <c r="J7" s="25" t="s">
        <v>0</v>
      </c>
      <c r="K7" s="20">
        <f>SUBTOTAL(109,K2:K6)</f>
        <v>1.0000000000000002</v>
      </c>
      <c r="M7" s="21">
        <f t="shared" si="0"/>
        <v>33564</v>
      </c>
      <c r="N7" s="22">
        <v>10</v>
      </c>
    </row>
    <row r="8" spans="10:17" x14ac:dyDescent="0.25">
      <c r="M8" s="21">
        <f t="shared" si="0"/>
        <v>39158</v>
      </c>
      <c r="N8" s="22">
        <v>10</v>
      </c>
    </row>
    <row r="9" spans="10:17" x14ac:dyDescent="0.25">
      <c r="M9" s="21">
        <f t="shared" si="0"/>
        <v>44752</v>
      </c>
      <c r="N9" s="22">
        <v>10</v>
      </c>
    </row>
    <row r="10" spans="10:17" x14ac:dyDescent="0.25">
      <c r="M10" s="21">
        <f t="shared" si="0"/>
        <v>50346</v>
      </c>
      <c r="N10" s="22">
        <v>10</v>
      </c>
    </row>
    <row r="11" spans="10:17" x14ac:dyDescent="0.25">
      <c r="M11" s="21">
        <f t="shared" si="0"/>
        <v>55940</v>
      </c>
      <c r="N11" s="22">
        <v>10</v>
      </c>
    </row>
    <row r="12" spans="10:17" x14ac:dyDescent="0.25">
      <c r="M12" s="22" t="s">
        <v>0</v>
      </c>
      <c r="N12" s="22">
        <f>SUBTOTAL(109,Mokhotlong!$N$2:$N$11)</f>
        <v>100</v>
      </c>
    </row>
    <row r="15" spans="10:17" x14ac:dyDescent="0.25">
      <c r="K15" s="26">
        <f>'Districts- Data'!E12</f>
        <v>25951</v>
      </c>
    </row>
  </sheetData>
  <pageMargins left="0.7" right="0.7" top="0.75" bottom="0.75" header="0.3" footer="0.3"/>
  <pageSetup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AA34"/>
  <sheetViews>
    <sheetView showGridLines="0" zoomScaleNormal="100" workbookViewId="0">
      <selection activeCell="J1" sqref="J1:S1048576"/>
    </sheetView>
  </sheetViews>
  <sheetFormatPr defaultRowHeight="15" x14ac:dyDescent="0.25"/>
  <cols>
    <col min="1" max="9" width="9.140625" style="1"/>
    <col min="10" max="10" width="17.85546875" style="17" bestFit="1" customWidth="1"/>
    <col min="11" max="11" width="15.42578125" style="17" customWidth="1"/>
    <col min="12" max="12" width="2.85546875" style="17" customWidth="1"/>
    <col min="13" max="13" width="17.28515625" style="17" customWidth="1"/>
    <col min="14" max="14" width="16.7109375" style="17" customWidth="1"/>
    <col min="15" max="15" width="2.85546875" style="17" customWidth="1"/>
    <col min="16" max="16" width="13.140625" style="17" customWidth="1"/>
    <col min="17" max="18" width="9.140625" style="17"/>
    <col min="19" max="19" width="9.140625" style="31"/>
    <col min="20" max="23" width="9.140625" style="29"/>
    <col min="24" max="16384" width="9.140625" style="1"/>
  </cols>
  <sheetData>
    <row r="1" spans="10:17" x14ac:dyDescent="0.25">
      <c r="J1" s="27" t="s">
        <v>7</v>
      </c>
      <c r="K1" s="27" t="s">
        <v>6</v>
      </c>
      <c r="M1" s="27" t="s">
        <v>5</v>
      </c>
      <c r="N1" s="27" t="s">
        <v>4</v>
      </c>
      <c r="P1" s="28" t="s">
        <v>5</v>
      </c>
      <c r="Q1" s="27" t="s">
        <v>4</v>
      </c>
    </row>
    <row r="2" spans="10:17" ht="30" x14ac:dyDescent="0.25">
      <c r="J2" s="19" t="s">
        <v>27</v>
      </c>
      <c r="K2" s="20">
        <v>0.4</v>
      </c>
      <c r="M2" s="21">
        <v>123447</v>
      </c>
      <c r="N2" s="22">
        <v>10</v>
      </c>
      <c r="P2" s="23" t="s">
        <v>3</v>
      </c>
      <c r="Q2" s="24">
        <f>K15/M11</f>
        <v>0.43776519477994608</v>
      </c>
    </row>
    <row r="3" spans="10:17" ht="30" x14ac:dyDescent="0.25">
      <c r="J3" s="19" t="s">
        <v>28</v>
      </c>
      <c r="K3" s="20">
        <v>0.2</v>
      </c>
      <c r="M3" s="21">
        <f>M2+123447</f>
        <v>246894</v>
      </c>
      <c r="N3" s="22">
        <v>10</v>
      </c>
      <c r="P3" s="23" t="s">
        <v>2</v>
      </c>
      <c r="Q3" s="24">
        <v>0.01</v>
      </c>
    </row>
    <row r="4" spans="10:17" ht="45" x14ac:dyDescent="0.25">
      <c r="J4" s="32" t="s">
        <v>29</v>
      </c>
      <c r="K4" s="20">
        <v>0.1</v>
      </c>
      <c r="M4" s="21">
        <f t="shared" ref="M4:M11" si="0">M3+123447</f>
        <v>370341</v>
      </c>
      <c r="N4" s="22">
        <v>10</v>
      </c>
      <c r="P4" s="23" t="s">
        <v>1</v>
      </c>
      <c r="Q4" s="17">
        <f>K7*2-Q2-Q3</f>
        <v>1.5522348052200543</v>
      </c>
    </row>
    <row r="5" spans="10:17" ht="30" x14ac:dyDescent="0.25">
      <c r="J5" s="32" t="s">
        <v>30</v>
      </c>
      <c r="K5" s="20">
        <v>0.2</v>
      </c>
      <c r="M5" s="21">
        <f t="shared" si="0"/>
        <v>493788</v>
      </c>
      <c r="N5" s="22">
        <v>10</v>
      </c>
    </row>
    <row r="6" spans="10:17" ht="30" x14ac:dyDescent="0.25">
      <c r="J6" s="32" t="s">
        <v>31</v>
      </c>
      <c r="K6" s="20">
        <v>0.1</v>
      </c>
      <c r="M6" s="21">
        <f t="shared" si="0"/>
        <v>617235</v>
      </c>
      <c r="N6" s="22">
        <v>10</v>
      </c>
    </row>
    <row r="7" spans="10:17" x14ac:dyDescent="0.25">
      <c r="J7" s="25" t="s">
        <v>0</v>
      </c>
      <c r="K7" s="20">
        <f>SUBTOTAL(109,K2:K6)</f>
        <v>1.0000000000000002</v>
      </c>
      <c r="M7" s="21">
        <f t="shared" si="0"/>
        <v>740682</v>
      </c>
      <c r="N7" s="22">
        <v>10</v>
      </c>
    </row>
    <row r="8" spans="10:17" x14ac:dyDescent="0.25">
      <c r="M8" s="21">
        <f t="shared" si="0"/>
        <v>864129</v>
      </c>
      <c r="N8" s="22">
        <v>10</v>
      </c>
    </row>
    <row r="9" spans="10:17" x14ac:dyDescent="0.25">
      <c r="M9" s="21">
        <f t="shared" si="0"/>
        <v>987576</v>
      </c>
      <c r="N9" s="22">
        <v>10</v>
      </c>
    </row>
    <row r="10" spans="10:17" x14ac:dyDescent="0.25">
      <c r="M10" s="21">
        <f t="shared" si="0"/>
        <v>1111023</v>
      </c>
      <c r="N10" s="22">
        <v>10</v>
      </c>
    </row>
    <row r="11" spans="10:17" x14ac:dyDescent="0.25">
      <c r="M11" s="21">
        <f t="shared" si="0"/>
        <v>1234470</v>
      </c>
      <c r="N11" s="22">
        <v>10</v>
      </c>
    </row>
    <row r="12" spans="10:17" x14ac:dyDescent="0.25">
      <c r="M12" s="22" t="s">
        <v>0</v>
      </c>
      <c r="N12" s="22">
        <f>SUBTOTAL(109,'Whole Country'!$N$2:$N$11)</f>
        <v>100</v>
      </c>
    </row>
    <row r="15" spans="10:17" x14ac:dyDescent="0.25">
      <c r="K15" s="26">
        <f>'Districts- Data'!E14</f>
        <v>540408</v>
      </c>
    </row>
    <row r="34" spans="27:27" x14ac:dyDescent="0.25">
      <c r="AA34" s="15"/>
    </row>
  </sheetData>
  <pageMargins left="0.7" right="0.7" top="0.75" bottom="0.75" header="0.3" footer="0.3"/>
  <pageSetup orientation="portrait" r:id="rId1"/>
  <colBreaks count="1" manualBreakCount="1">
    <brk id="9" max="2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U15"/>
  <sheetViews>
    <sheetView showGridLines="0" tabSelected="1" zoomScaleNormal="100" zoomScaleSheetLayoutView="96" workbookViewId="0">
      <selection activeCell="V18" sqref="V18"/>
    </sheetView>
  </sheetViews>
  <sheetFormatPr defaultRowHeight="15" x14ac:dyDescent="0.25"/>
  <cols>
    <col min="10" max="10" width="17.85546875" style="17" bestFit="1" customWidth="1"/>
    <col min="11" max="11" width="15.42578125" style="17" customWidth="1"/>
    <col min="12" max="12" width="2.85546875" style="17" customWidth="1"/>
    <col min="13" max="13" width="17.28515625" style="17" customWidth="1"/>
    <col min="14" max="14" width="16.7109375" style="17" customWidth="1"/>
    <col min="15" max="15" width="2.85546875" style="17" customWidth="1"/>
    <col min="16" max="16" width="13.140625" style="17" customWidth="1"/>
    <col min="17" max="19" width="9.140625" style="17"/>
    <col min="20" max="20" width="9.140625" style="33"/>
    <col min="21" max="21" width="9.140625" style="30"/>
  </cols>
  <sheetData>
    <row r="1" spans="10:17" x14ac:dyDescent="0.25">
      <c r="J1" s="16" t="s">
        <v>7</v>
      </c>
      <c r="K1" s="16" t="s">
        <v>6</v>
      </c>
      <c r="M1" s="16" t="s">
        <v>5</v>
      </c>
      <c r="N1" s="16" t="s">
        <v>4</v>
      </c>
      <c r="P1" s="18" t="s">
        <v>5</v>
      </c>
      <c r="Q1" s="16" t="s">
        <v>4</v>
      </c>
    </row>
    <row r="2" spans="10:17" ht="30" x14ac:dyDescent="0.25">
      <c r="J2" s="19" t="s">
        <v>27</v>
      </c>
      <c r="K2" s="20">
        <v>0.4</v>
      </c>
      <c r="M2" s="21">
        <v>7272</v>
      </c>
      <c r="N2" s="22">
        <v>10</v>
      </c>
      <c r="P2" s="23" t="s">
        <v>3</v>
      </c>
      <c r="Q2" s="24">
        <f>K15/M11</f>
        <v>0.35686193619361939</v>
      </c>
    </row>
    <row r="3" spans="10:17" ht="30" x14ac:dyDescent="0.25">
      <c r="J3" s="19" t="s">
        <v>28</v>
      </c>
      <c r="K3" s="20">
        <v>0.2</v>
      </c>
      <c r="M3" s="21">
        <f>M2+7272</f>
        <v>14544</v>
      </c>
      <c r="N3" s="22">
        <v>10</v>
      </c>
      <c r="P3" s="23" t="s">
        <v>2</v>
      </c>
      <c r="Q3" s="24">
        <v>0.01</v>
      </c>
    </row>
    <row r="4" spans="10:17" ht="45" x14ac:dyDescent="0.25">
      <c r="J4" s="32" t="s">
        <v>29</v>
      </c>
      <c r="K4" s="20">
        <v>0.1</v>
      </c>
      <c r="M4" s="21">
        <f t="shared" ref="M4:M10" si="0">M3+7272</f>
        <v>21816</v>
      </c>
      <c r="N4" s="22">
        <v>10</v>
      </c>
      <c r="P4" s="23" t="s">
        <v>1</v>
      </c>
      <c r="Q4" s="17">
        <f>K7*2-Q2-Q3</f>
        <v>1.633138063806381</v>
      </c>
    </row>
    <row r="5" spans="10:17" ht="30" x14ac:dyDescent="0.25">
      <c r="J5" s="32" t="s">
        <v>30</v>
      </c>
      <c r="K5" s="20">
        <v>0.2</v>
      </c>
      <c r="M5" s="21">
        <f t="shared" si="0"/>
        <v>29088</v>
      </c>
      <c r="N5" s="22">
        <v>10</v>
      </c>
    </row>
    <row r="6" spans="10:17" ht="30" x14ac:dyDescent="0.25">
      <c r="J6" s="32" t="s">
        <v>31</v>
      </c>
      <c r="K6" s="20">
        <v>0.1</v>
      </c>
      <c r="M6" s="21">
        <f t="shared" si="0"/>
        <v>36360</v>
      </c>
      <c r="N6" s="22">
        <v>10</v>
      </c>
    </row>
    <row r="7" spans="10:17" x14ac:dyDescent="0.25">
      <c r="J7" s="25" t="s">
        <v>0</v>
      </c>
      <c r="K7" s="20">
        <f>SUBTOTAL(109,K2:K6)</f>
        <v>1.0000000000000002</v>
      </c>
      <c r="M7" s="21">
        <f t="shared" si="0"/>
        <v>43632</v>
      </c>
      <c r="N7" s="22">
        <v>10</v>
      </c>
    </row>
    <row r="8" spans="10:17" x14ac:dyDescent="0.25">
      <c r="M8" s="21">
        <f t="shared" si="0"/>
        <v>50904</v>
      </c>
      <c r="N8" s="22">
        <v>10</v>
      </c>
    </row>
    <row r="9" spans="10:17" x14ac:dyDescent="0.25">
      <c r="M9" s="21">
        <f t="shared" si="0"/>
        <v>58176</v>
      </c>
      <c r="N9" s="22">
        <v>10</v>
      </c>
    </row>
    <row r="10" spans="10:17" x14ac:dyDescent="0.25">
      <c r="M10" s="21">
        <f t="shared" si="0"/>
        <v>65448</v>
      </c>
      <c r="N10" s="22">
        <v>10</v>
      </c>
    </row>
    <row r="11" spans="10:17" x14ac:dyDescent="0.25">
      <c r="M11" s="21">
        <f>M10+7272</f>
        <v>72720</v>
      </c>
      <c r="N11" s="22">
        <v>10</v>
      </c>
    </row>
    <row r="12" spans="10:17" x14ac:dyDescent="0.25">
      <c r="M12" s="22" t="s">
        <v>0</v>
      </c>
      <c r="N12" s="22">
        <f>SUBTOTAL(109,'Butha - Buthe'!$N$2:$N$11)</f>
        <v>100</v>
      </c>
    </row>
    <row r="15" spans="10:17" x14ac:dyDescent="0.25">
      <c r="K15" s="26">
        <f>'Districts- Data'!E3</f>
        <v>25951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S15"/>
  <sheetViews>
    <sheetView showGridLines="0" zoomScaleNormal="100" zoomScaleSheetLayoutView="100" workbookViewId="0">
      <selection activeCell="J1" sqref="J1:R1048576"/>
    </sheetView>
  </sheetViews>
  <sheetFormatPr defaultRowHeight="15" x14ac:dyDescent="0.25"/>
  <cols>
    <col min="1" max="9" width="9.140625" style="1"/>
    <col min="10" max="10" width="17.85546875" style="17" bestFit="1" customWidth="1"/>
    <col min="11" max="11" width="15.42578125" style="17" customWidth="1"/>
    <col min="12" max="12" width="2.85546875" style="17" customWidth="1"/>
    <col min="13" max="13" width="17.28515625" style="17" customWidth="1"/>
    <col min="14" max="14" width="16.7109375" style="17" customWidth="1"/>
    <col min="15" max="15" width="2.85546875" style="17" customWidth="1"/>
    <col min="16" max="16" width="13.140625" style="17" customWidth="1"/>
    <col min="17" max="17" width="9.140625" style="17"/>
    <col min="18" max="18" width="9.140625" style="33"/>
    <col min="19" max="19" width="9.140625" style="30"/>
    <col min="20" max="16384" width="9.140625" style="1"/>
  </cols>
  <sheetData>
    <row r="1" spans="10:17" x14ac:dyDescent="0.25">
      <c r="J1" s="16" t="s">
        <v>7</v>
      </c>
      <c r="K1" s="16" t="s">
        <v>6</v>
      </c>
      <c r="M1" s="16" t="s">
        <v>5</v>
      </c>
      <c r="N1" s="16" t="s">
        <v>4</v>
      </c>
      <c r="P1" s="18" t="s">
        <v>5</v>
      </c>
      <c r="Q1" s="16" t="s">
        <v>4</v>
      </c>
    </row>
    <row r="2" spans="10:17" ht="30" x14ac:dyDescent="0.25">
      <c r="J2" s="19" t="s">
        <v>27</v>
      </c>
      <c r="K2" s="20">
        <v>0.4</v>
      </c>
      <c r="M2" s="21">
        <v>21096</v>
      </c>
      <c r="N2" s="22">
        <v>10</v>
      </c>
      <c r="P2" s="23" t="s">
        <v>3</v>
      </c>
      <c r="Q2" s="24">
        <f>K15/M11</f>
        <v>0.42475350777398557</v>
      </c>
    </row>
    <row r="3" spans="10:17" ht="30" x14ac:dyDescent="0.25">
      <c r="J3" s="19" t="s">
        <v>28</v>
      </c>
      <c r="K3" s="20">
        <v>0.2</v>
      </c>
      <c r="M3" s="21">
        <f>M2+21096</f>
        <v>42192</v>
      </c>
      <c r="N3" s="22">
        <v>10</v>
      </c>
      <c r="P3" s="23" t="s">
        <v>2</v>
      </c>
      <c r="Q3" s="24">
        <v>0.01</v>
      </c>
    </row>
    <row r="4" spans="10:17" ht="45" x14ac:dyDescent="0.25">
      <c r="J4" s="32" t="s">
        <v>29</v>
      </c>
      <c r="K4" s="20">
        <v>0.1</v>
      </c>
      <c r="M4" s="21">
        <f t="shared" ref="M4:M11" si="0">M3+21096</f>
        <v>63288</v>
      </c>
      <c r="N4" s="22">
        <v>10</v>
      </c>
      <c r="P4" s="23" t="s">
        <v>1</v>
      </c>
      <c r="Q4" s="17">
        <f>K7*2-Q2-Q3</f>
        <v>1.565246492226015</v>
      </c>
    </row>
    <row r="5" spans="10:17" ht="30" x14ac:dyDescent="0.25">
      <c r="J5" s="32" t="s">
        <v>30</v>
      </c>
      <c r="K5" s="20">
        <v>0.2</v>
      </c>
      <c r="M5" s="21">
        <f t="shared" si="0"/>
        <v>84384</v>
      </c>
      <c r="N5" s="22">
        <v>10</v>
      </c>
    </row>
    <row r="6" spans="10:17" ht="30" x14ac:dyDescent="0.25">
      <c r="J6" s="32" t="s">
        <v>31</v>
      </c>
      <c r="K6" s="20">
        <v>0.1</v>
      </c>
      <c r="M6" s="21">
        <f t="shared" si="0"/>
        <v>105480</v>
      </c>
      <c r="N6" s="22">
        <v>10</v>
      </c>
    </row>
    <row r="7" spans="10:17" x14ac:dyDescent="0.25">
      <c r="J7" s="25" t="s">
        <v>0</v>
      </c>
      <c r="K7" s="20">
        <f>SUBTOTAL(109,K2:K6)</f>
        <v>1.0000000000000002</v>
      </c>
      <c r="M7" s="21">
        <f t="shared" si="0"/>
        <v>126576</v>
      </c>
      <c r="N7" s="22">
        <v>10</v>
      </c>
    </row>
    <row r="8" spans="10:17" x14ac:dyDescent="0.25">
      <c r="M8" s="21">
        <f t="shared" si="0"/>
        <v>147672</v>
      </c>
      <c r="N8" s="22">
        <v>10</v>
      </c>
    </row>
    <row r="9" spans="10:17" x14ac:dyDescent="0.25">
      <c r="M9" s="21">
        <f t="shared" si="0"/>
        <v>168768</v>
      </c>
      <c r="N9" s="22">
        <v>10</v>
      </c>
    </row>
    <row r="10" spans="10:17" x14ac:dyDescent="0.25">
      <c r="M10" s="21">
        <f t="shared" si="0"/>
        <v>189864</v>
      </c>
      <c r="N10" s="22">
        <v>10</v>
      </c>
    </row>
    <row r="11" spans="10:17" x14ac:dyDescent="0.25">
      <c r="M11" s="21">
        <f t="shared" si="0"/>
        <v>210960</v>
      </c>
      <c r="N11" s="22">
        <v>10</v>
      </c>
    </row>
    <row r="12" spans="10:17" x14ac:dyDescent="0.25">
      <c r="M12" s="22" t="s">
        <v>0</v>
      </c>
      <c r="N12" s="22">
        <f>SUBTOTAL(109,Leribe!$N$2:$N$11)</f>
        <v>100</v>
      </c>
    </row>
    <row r="15" spans="10:17" x14ac:dyDescent="0.25">
      <c r="K15" s="26">
        <f>'Districts- Data'!E4</f>
        <v>89606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V15"/>
  <sheetViews>
    <sheetView showGridLines="0" zoomScaleNormal="100" zoomScaleSheetLayoutView="124" workbookViewId="0">
      <selection activeCell="J1" sqref="J1:T1048576"/>
    </sheetView>
  </sheetViews>
  <sheetFormatPr defaultRowHeight="15" x14ac:dyDescent="0.25"/>
  <cols>
    <col min="1" max="9" width="9.140625" style="1"/>
    <col min="10" max="10" width="17.85546875" style="17" bestFit="1" customWidth="1"/>
    <col min="11" max="11" width="15.42578125" style="17" customWidth="1"/>
    <col min="12" max="12" width="2.85546875" style="17" customWidth="1"/>
    <col min="13" max="13" width="17.28515625" style="17" customWidth="1"/>
    <col min="14" max="14" width="16.7109375" style="17" customWidth="1"/>
    <col min="15" max="15" width="2.85546875" style="17" customWidth="1"/>
    <col min="16" max="16" width="13.140625" style="17" customWidth="1"/>
    <col min="17" max="17" width="9.140625" style="17"/>
    <col min="18" max="20" width="9.140625" style="33"/>
    <col min="21" max="22" width="9.140625" style="30"/>
    <col min="23" max="16384" width="9.140625" style="1"/>
  </cols>
  <sheetData>
    <row r="1" spans="10:17" x14ac:dyDescent="0.25">
      <c r="J1" s="16" t="s">
        <v>7</v>
      </c>
      <c r="K1" s="16" t="s">
        <v>6</v>
      </c>
      <c r="M1" s="16" t="s">
        <v>5</v>
      </c>
      <c r="N1" s="16" t="s">
        <v>4</v>
      </c>
      <c r="P1" s="18" t="s">
        <v>5</v>
      </c>
      <c r="Q1" s="16" t="s">
        <v>4</v>
      </c>
    </row>
    <row r="2" spans="10:17" ht="30" x14ac:dyDescent="0.25">
      <c r="J2" s="19" t="s">
        <v>27</v>
      </c>
      <c r="K2" s="20">
        <v>0.4</v>
      </c>
      <c r="M2" s="21">
        <v>16052</v>
      </c>
      <c r="N2" s="22">
        <v>10</v>
      </c>
      <c r="P2" s="23" t="s">
        <v>3</v>
      </c>
      <c r="Q2" s="24">
        <f>K15/M11</f>
        <v>0.49516571143782706</v>
      </c>
    </row>
    <row r="3" spans="10:17" ht="30" x14ac:dyDescent="0.25">
      <c r="J3" s="19" t="s">
        <v>28</v>
      </c>
      <c r="K3" s="20">
        <v>0.2</v>
      </c>
      <c r="M3" s="21">
        <f>M2+16052</f>
        <v>32104</v>
      </c>
      <c r="N3" s="22">
        <v>10</v>
      </c>
      <c r="P3" s="23" t="s">
        <v>2</v>
      </c>
      <c r="Q3" s="24">
        <v>0.01</v>
      </c>
    </row>
    <row r="4" spans="10:17" ht="45" x14ac:dyDescent="0.25">
      <c r="J4" s="32" t="s">
        <v>29</v>
      </c>
      <c r="K4" s="20">
        <v>0.1</v>
      </c>
      <c r="M4" s="21">
        <f t="shared" ref="M4:M11" si="0">M3+16052</f>
        <v>48156</v>
      </c>
      <c r="N4" s="22">
        <v>10</v>
      </c>
      <c r="P4" s="23" t="s">
        <v>1</v>
      </c>
      <c r="Q4" s="17">
        <f>K7*2-Q2-Q3</f>
        <v>1.4948342885621735</v>
      </c>
    </row>
    <row r="5" spans="10:17" ht="30" x14ac:dyDescent="0.25">
      <c r="J5" s="32" t="s">
        <v>30</v>
      </c>
      <c r="K5" s="20">
        <v>0.2</v>
      </c>
      <c r="M5" s="21">
        <f t="shared" si="0"/>
        <v>64208</v>
      </c>
      <c r="N5" s="22">
        <v>10</v>
      </c>
    </row>
    <row r="6" spans="10:17" ht="30" x14ac:dyDescent="0.25">
      <c r="J6" s="32" t="s">
        <v>31</v>
      </c>
      <c r="K6" s="20">
        <v>0.1</v>
      </c>
      <c r="M6" s="21">
        <f t="shared" si="0"/>
        <v>80260</v>
      </c>
      <c r="N6" s="22">
        <v>10</v>
      </c>
    </row>
    <row r="7" spans="10:17" x14ac:dyDescent="0.25">
      <c r="J7" s="25" t="s">
        <v>0</v>
      </c>
      <c r="K7" s="20">
        <f>SUBTOTAL(109,K2:K6)</f>
        <v>1.0000000000000002</v>
      </c>
      <c r="M7" s="21">
        <f t="shared" si="0"/>
        <v>96312</v>
      </c>
      <c r="N7" s="22">
        <v>10</v>
      </c>
    </row>
    <row r="8" spans="10:17" x14ac:dyDescent="0.25">
      <c r="M8" s="21">
        <f t="shared" si="0"/>
        <v>112364</v>
      </c>
      <c r="N8" s="22">
        <v>10</v>
      </c>
    </row>
    <row r="9" spans="10:17" x14ac:dyDescent="0.25">
      <c r="M9" s="21">
        <f t="shared" si="0"/>
        <v>128416</v>
      </c>
      <c r="N9" s="22">
        <v>10</v>
      </c>
    </row>
    <row r="10" spans="10:17" x14ac:dyDescent="0.25">
      <c r="M10" s="21">
        <f t="shared" si="0"/>
        <v>144468</v>
      </c>
      <c r="N10" s="22">
        <v>10</v>
      </c>
    </row>
    <row r="11" spans="10:17" x14ac:dyDescent="0.25">
      <c r="M11" s="21">
        <f t="shared" si="0"/>
        <v>160520</v>
      </c>
      <c r="N11" s="22">
        <v>10</v>
      </c>
    </row>
    <row r="12" spans="10:17" x14ac:dyDescent="0.25">
      <c r="M12" s="22" t="s">
        <v>0</v>
      </c>
      <c r="N12" s="22">
        <f>SUBTOTAL(109,Berea!$N$2:$N$11)</f>
        <v>100</v>
      </c>
    </row>
    <row r="15" spans="10:17" x14ac:dyDescent="0.25">
      <c r="K15" s="26">
        <f>'Districts- Data'!E5</f>
        <v>79484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T15"/>
  <sheetViews>
    <sheetView showGridLines="0" zoomScaleNormal="100" zoomScaleSheetLayoutView="136" workbookViewId="0">
      <selection activeCell="J1" sqref="J1:T1048576"/>
    </sheetView>
  </sheetViews>
  <sheetFormatPr defaultRowHeight="15" x14ac:dyDescent="0.25"/>
  <cols>
    <col min="1" max="9" width="9.140625" style="1"/>
    <col min="10" max="10" width="17.85546875" style="17" bestFit="1" customWidth="1"/>
    <col min="11" max="11" width="15.42578125" style="17" customWidth="1"/>
    <col min="12" max="12" width="2.85546875" style="17" customWidth="1"/>
    <col min="13" max="13" width="17.28515625" style="17" customWidth="1"/>
    <col min="14" max="14" width="16.7109375" style="17" customWidth="1"/>
    <col min="15" max="15" width="2.85546875" style="17" customWidth="1"/>
    <col min="16" max="16" width="13.140625" style="17" customWidth="1"/>
    <col min="17" max="17" width="9.140625" style="17"/>
    <col min="18" max="20" width="9.140625" style="33"/>
    <col min="21" max="16384" width="9.140625" style="1"/>
  </cols>
  <sheetData>
    <row r="1" spans="10:17" x14ac:dyDescent="0.25">
      <c r="J1" s="16" t="s">
        <v>7</v>
      </c>
      <c r="K1" s="16" t="s">
        <v>6</v>
      </c>
      <c r="M1" s="16" t="s">
        <v>5</v>
      </c>
      <c r="N1" s="16" t="s">
        <v>4</v>
      </c>
      <c r="P1" s="18" t="s">
        <v>5</v>
      </c>
      <c r="Q1" s="16" t="s">
        <v>4</v>
      </c>
    </row>
    <row r="2" spans="10:17" ht="30" x14ac:dyDescent="0.25">
      <c r="J2" s="19" t="s">
        <v>27</v>
      </c>
      <c r="K2" s="20">
        <v>0.4</v>
      </c>
      <c r="M2" s="21">
        <v>33632</v>
      </c>
      <c r="N2" s="22">
        <v>10</v>
      </c>
      <c r="P2" s="23" t="s">
        <v>3</v>
      </c>
      <c r="Q2" s="24">
        <f>K15/M11</f>
        <v>0.40977937678401521</v>
      </c>
    </row>
    <row r="3" spans="10:17" ht="30" x14ac:dyDescent="0.25">
      <c r="J3" s="19" t="s">
        <v>28</v>
      </c>
      <c r="K3" s="20">
        <v>0.2</v>
      </c>
      <c r="M3" s="21">
        <f>M2+33632</f>
        <v>67264</v>
      </c>
      <c r="N3" s="22">
        <v>10</v>
      </c>
      <c r="P3" s="23" t="s">
        <v>2</v>
      </c>
      <c r="Q3" s="24">
        <v>0.01</v>
      </c>
    </row>
    <row r="4" spans="10:17" ht="45" x14ac:dyDescent="0.25">
      <c r="J4" s="32" t="s">
        <v>29</v>
      </c>
      <c r="K4" s="20">
        <v>0.1</v>
      </c>
      <c r="M4" s="21">
        <f t="shared" ref="M4:M11" si="0">M3+33632</f>
        <v>100896</v>
      </c>
      <c r="N4" s="22">
        <v>10</v>
      </c>
      <c r="P4" s="23" t="s">
        <v>1</v>
      </c>
      <c r="Q4" s="17">
        <f>K7*2-Q2-Q3</f>
        <v>1.5802206232159852</v>
      </c>
    </row>
    <row r="5" spans="10:17" ht="30" x14ac:dyDescent="0.25">
      <c r="J5" s="32" t="s">
        <v>30</v>
      </c>
      <c r="K5" s="20">
        <v>0.2</v>
      </c>
      <c r="M5" s="21">
        <f t="shared" si="0"/>
        <v>134528</v>
      </c>
      <c r="N5" s="22">
        <v>10</v>
      </c>
    </row>
    <row r="6" spans="10:17" ht="30" x14ac:dyDescent="0.25">
      <c r="J6" s="32" t="s">
        <v>31</v>
      </c>
      <c r="K6" s="20">
        <v>0.1</v>
      </c>
      <c r="M6" s="21">
        <f t="shared" si="0"/>
        <v>168160</v>
      </c>
      <c r="N6" s="22">
        <v>10</v>
      </c>
    </row>
    <row r="7" spans="10:17" x14ac:dyDescent="0.25">
      <c r="J7" s="25" t="s">
        <v>0</v>
      </c>
      <c r="K7" s="20">
        <f>SUBTOTAL(109,K2:K6)</f>
        <v>1.0000000000000002</v>
      </c>
      <c r="M7" s="21">
        <f t="shared" si="0"/>
        <v>201792</v>
      </c>
      <c r="N7" s="22">
        <v>10</v>
      </c>
    </row>
    <row r="8" spans="10:17" x14ac:dyDescent="0.25">
      <c r="M8" s="21">
        <f t="shared" si="0"/>
        <v>235424</v>
      </c>
      <c r="N8" s="22">
        <v>10</v>
      </c>
    </row>
    <row r="9" spans="10:17" x14ac:dyDescent="0.25">
      <c r="M9" s="21">
        <f t="shared" si="0"/>
        <v>269056</v>
      </c>
      <c r="N9" s="22">
        <v>10</v>
      </c>
    </row>
    <row r="10" spans="10:17" x14ac:dyDescent="0.25">
      <c r="M10" s="21">
        <f t="shared" si="0"/>
        <v>302688</v>
      </c>
      <c r="N10" s="22">
        <v>10</v>
      </c>
    </row>
    <row r="11" spans="10:17" x14ac:dyDescent="0.25">
      <c r="M11" s="21">
        <f t="shared" si="0"/>
        <v>336320</v>
      </c>
      <c r="N11" s="22">
        <v>10</v>
      </c>
    </row>
    <row r="12" spans="10:17" x14ac:dyDescent="0.25">
      <c r="M12" s="22" t="s">
        <v>0</v>
      </c>
      <c r="N12" s="22">
        <f>SUBTOTAL(109,Maseru!$N$2:$N$11)</f>
        <v>100</v>
      </c>
    </row>
    <row r="15" spans="10:17" x14ac:dyDescent="0.25">
      <c r="K15" s="26">
        <f>'Districts- Data'!E6</f>
        <v>137817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V15"/>
  <sheetViews>
    <sheetView showGridLines="0" zoomScaleNormal="100" workbookViewId="0">
      <selection activeCell="J1" sqref="J1:V1048576"/>
    </sheetView>
  </sheetViews>
  <sheetFormatPr defaultRowHeight="15" x14ac:dyDescent="0.25"/>
  <cols>
    <col min="1" max="9" width="9.140625" style="1"/>
    <col min="10" max="10" width="17.85546875" style="17" bestFit="1" customWidth="1"/>
    <col min="11" max="11" width="15.42578125" style="17" customWidth="1"/>
    <col min="12" max="12" width="2.85546875" style="17" customWidth="1"/>
    <col min="13" max="13" width="17.28515625" style="17" customWidth="1"/>
    <col min="14" max="14" width="16.7109375" style="17" customWidth="1"/>
    <col min="15" max="15" width="2.85546875" style="17" customWidth="1"/>
    <col min="16" max="16" width="13.140625" style="17" customWidth="1"/>
    <col min="17" max="17" width="9.140625" style="17"/>
    <col min="18" max="22" width="9.140625" style="33"/>
    <col min="23" max="16384" width="9.140625" style="1"/>
  </cols>
  <sheetData>
    <row r="1" spans="10:17" x14ac:dyDescent="0.25">
      <c r="J1" s="16" t="s">
        <v>7</v>
      </c>
      <c r="K1" s="16" t="s">
        <v>6</v>
      </c>
      <c r="M1" s="16" t="s">
        <v>5</v>
      </c>
      <c r="N1" s="16" t="s">
        <v>4</v>
      </c>
      <c r="P1" s="18" t="s">
        <v>5</v>
      </c>
      <c r="Q1" s="16" t="s">
        <v>4</v>
      </c>
    </row>
    <row r="2" spans="10:17" ht="30" x14ac:dyDescent="0.25">
      <c r="J2" s="19" t="s">
        <v>27</v>
      </c>
      <c r="K2" s="20">
        <v>0.4</v>
      </c>
      <c r="M2" s="21">
        <v>11067</v>
      </c>
      <c r="N2" s="22">
        <v>10</v>
      </c>
      <c r="P2" s="23" t="s">
        <v>3</v>
      </c>
      <c r="Q2" s="24">
        <f>K15/M11</f>
        <v>0.51090629800307219</v>
      </c>
    </row>
    <row r="3" spans="10:17" ht="30" x14ac:dyDescent="0.25">
      <c r="J3" s="19" t="s">
        <v>28</v>
      </c>
      <c r="K3" s="20">
        <v>0.2</v>
      </c>
      <c r="M3" s="21">
        <f>M2+11067</f>
        <v>22134</v>
      </c>
      <c r="N3" s="22">
        <v>10</v>
      </c>
      <c r="P3" s="23" t="s">
        <v>2</v>
      </c>
      <c r="Q3" s="24">
        <v>0.01</v>
      </c>
    </row>
    <row r="4" spans="10:17" ht="45" x14ac:dyDescent="0.25">
      <c r="J4" s="32" t="s">
        <v>29</v>
      </c>
      <c r="K4" s="20">
        <v>0.1</v>
      </c>
      <c r="M4" s="21">
        <f t="shared" ref="M4:M11" si="0">M3+11067</f>
        <v>33201</v>
      </c>
      <c r="N4" s="22">
        <v>10</v>
      </c>
      <c r="P4" s="23" t="s">
        <v>1</v>
      </c>
      <c r="Q4" s="17">
        <f>K7*2-Q2-Q3</f>
        <v>1.4790937019969281</v>
      </c>
    </row>
    <row r="5" spans="10:17" ht="30" x14ac:dyDescent="0.25">
      <c r="J5" s="32" t="s">
        <v>30</v>
      </c>
      <c r="K5" s="20">
        <v>0.2</v>
      </c>
      <c r="M5" s="21">
        <f t="shared" si="0"/>
        <v>44268</v>
      </c>
      <c r="N5" s="22">
        <v>10</v>
      </c>
    </row>
    <row r="6" spans="10:17" ht="30" x14ac:dyDescent="0.25">
      <c r="J6" s="32" t="s">
        <v>31</v>
      </c>
      <c r="K6" s="20">
        <v>0.1</v>
      </c>
      <c r="M6" s="21">
        <f t="shared" si="0"/>
        <v>55335</v>
      </c>
      <c r="N6" s="22">
        <v>10</v>
      </c>
    </row>
    <row r="7" spans="10:17" x14ac:dyDescent="0.25">
      <c r="J7" s="25" t="s">
        <v>0</v>
      </c>
      <c r="K7" s="20">
        <f>SUBTOTAL(109,K2:K6)</f>
        <v>1.0000000000000002</v>
      </c>
      <c r="M7" s="21">
        <f t="shared" si="0"/>
        <v>66402</v>
      </c>
      <c r="N7" s="22">
        <v>10</v>
      </c>
    </row>
    <row r="8" spans="10:17" x14ac:dyDescent="0.25">
      <c r="M8" s="21">
        <f t="shared" si="0"/>
        <v>77469</v>
      </c>
      <c r="N8" s="22">
        <v>10</v>
      </c>
    </row>
    <row r="9" spans="10:17" x14ac:dyDescent="0.25">
      <c r="M9" s="21">
        <f t="shared" si="0"/>
        <v>88536</v>
      </c>
      <c r="N9" s="22">
        <v>10</v>
      </c>
    </row>
    <row r="10" spans="10:17" x14ac:dyDescent="0.25">
      <c r="M10" s="21">
        <f t="shared" si="0"/>
        <v>99603</v>
      </c>
      <c r="N10" s="22">
        <v>10</v>
      </c>
    </row>
    <row r="11" spans="10:17" x14ac:dyDescent="0.25">
      <c r="M11" s="21">
        <f t="shared" si="0"/>
        <v>110670</v>
      </c>
      <c r="N11" s="22">
        <v>10</v>
      </c>
    </row>
    <row r="12" spans="10:17" x14ac:dyDescent="0.25">
      <c r="M12" s="22" t="s">
        <v>0</v>
      </c>
      <c r="N12" s="22">
        <f>SUBTOTAL(109,Mafeteng!$N$2:$N$11)</f>
        <v>100</v>
      </c>
    </row>
    <row r="15" spans="10:17" x14ac:dyDescent="0.25">
      <c r="K15" s="26">
        <f>'Districts- Data'!E7</f>
        <v>56542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AA15"/>
  <sheetViews>
    <sheetView showGridLines="0" zoomScaleNormal="100" workbookViewId="0">
      <selection activeCell="J1" sqref="J1:R1048576"/>
    </sheetView>
  </sheetViews>
  <sheetFormatPr defaultRowHeight="15" x14ac:dyDescent="0.25"/>
  <cols>
    <col min="1" max="9" width="9.140625" style="1"/>
    <col min="10" max="10" width="17.85546875" style="17" bestFit="1" customWidth="1"/>
    <col min="11" max="11" width="15.42578125" style="17" customWidth="1"/>
    <col min="12" max="12" width="2.85546875" style="17" customWidth="1"/>
    <col min="13" max="13" width="17.28515625" style="17" customWidth="1"/>
    <col min="14" max="14" width="16.7109375" style="17" customWidth="1"/>
    <col min="15" max="15" width="2.85546875" style="17" customWidth="1"/>
    <col min="16" max="16" width="13.140625" style="17" customWidth="1"/>
    <col min="17" max="17" width="9.140625" style="17"/>
    <col min="18" max="18" width="9.140625" style="34"/>
    <col min="19" max="27" width="9.140625" style="29"/>
    <col min="28" max="16384" width="9.140625" style="1"/>
  </cols>
  <sheetData>
    <row r="1" spans="10:17" x14ac:dyDescent="0.25">
      <c r="J1" s="27" t="s">
        <v>7</v>
      </c>
      <c r="K1" s="27" t="s">
        <v>6</v>
      </c>
      <c r="M1" s="27" t="s">
        <v>5</v>
      </c>
      <c r="N1" s="27" t="s">
        <v>4</v>
      </c>
      <c r="P1" s="28" t="s">
        <v>5</v>
      </c>
      <c r="Q1" s="27" t="s">
        <v>4</v>
      </c>
    </row>
    <row r="2" spans="10:17" ht="30" x14ac:dyDescent="0.25">
      <c r="J2" s="19" t="s">
        <v>27</v>
      </c>
      <c r="K2" s="20">
        <v>0.4</v>
      </c>
      <c r="M2" s="21">
        <v>9923</v>
      </c>
      <c r="N2" s="22">
        <v>10</v>
      </c>
      <c r="P2" s="23" t="s">
        <v>3</v>
      </c>
      <c r="Q2" s="24">
        <f>K15/M11</f>
        <v>0.4548624407941147</v>
      </c>
    </row>
    <row r="3" spans="10:17" ht="30" x14ac:dyDescent="0.25">
      <c r="J3" s="19" t="s">
        <v>28</v>
      </c>
      <c r="K3" s="20">
        <v>0.2</v>
      </c>
      <c r="M3" s="21">
        <f>M2+9923</f>
        <v>19846</v>
      </c>
      <c r="N3" s="22">
        <v>10</v>
      </c>
      <c r="P3" s="23" t="s">
        <v>2</v>
      </c>
      <c r="Q3" s="24">
        <v>0.01</v>
      </c>
    </row>
    <row r="4" spans="10:17" ht="45" x14ac:dyDescent="0.25">
      <c r="J4" s="32" t="s">
        <v>29</v>
      </c>
      <c r="K4" s="20">
        <v>0.1</v>
      </c>
      <c r="M4" s="21">
        <f t="shared" ref="M4:M11" si="0">M3+9923</f>
        <v>29769</v>
      </c>
      <c r="N4" s="22">
        <v>10</v>
      </c>
      <c r="P4" s="23" t="s">
        <v>1</v>
      </c>
      <c r="Q4" s="17">
        <f>K7*2-Q2-Q3</f>
        <v>1.5351375592058858</v>
      </c>
    </row>
    <row r="5" spans="10:17" ht="30" x14ac:dyDescent="0.25">
      <c r="J5" s="32" t="s">
        <v>30</v>
      </c>
      <c r="K5" s="20">
        <v>0.2</v>
      </c>
      <c r="M5" s="21">
        <f t="shared" si="0"/>
        <v>39692</v>
      </c>
      <c r="N5" s="22">
        <v>10</v>
      </c>
    </row>
    <row r="6" spans="10:17" ht="30" x14ac:dyDescent="0.25">
      <c r="J6" s="32" t="s">
        <v>31</v>
      </c>
      <c r="K6" s="20">
        <v>0.1</v>
      </c>
      <c r="M6" s="21">
        <f t="shared" si="0"/>
        <v>49615</v>
      </c>
      <c r="N6" s="22">
        <v>10</v>
      </c>
    </row>
    <row r="7" spans="10:17" x14ac:dyDescent="0.25">
      <c r="J7" s="25" t="s">
        <v>0</v>
      </c>
      <c r="K7" s="20">
        <f>SUBTOTAL(109,K2:K6)</f>
        <v>1.0000000000000002</v>
      </c>
      <c r="M7" s="21">
        <f t="shared" si="0"/>
        <v>59538</v>
      </c>
      <c r="N7" s="22">
        <v>10</v>
      </c>
    </row>
    <row r="8" spans="10:17" x14ac:dyDescent="0.25">
      <c r="M8" s="21">
        <f t="shared" si="0"/>
        <v>69461</v>
      </c>
      <c r="N8" s="22">
        <v>10</v>
      </c>
    </row>
    <row r="9" spans="10:17" x14ac:dyDescent="0.25">
      <c r="M9" s="21">
        <f t="shared" si="0"/>
        <v>79384</v>
      </c>
      <c r="N9" s="22">
        <v>10</v>
      </c>
    </row>
    <row r="10" spans="10:17" x14ac:dyDescent="0.25">
      <c r="M10" s="21">
        <f t="shared" si="0"/>
        <v>89307</v>
      </c>
      <c r="N10" s="22">
        <v>10</v>
      </c>
    </row>
    <row r="11" spans="10:17" x14ac:dyDescent="0.25">
      <c r="M11" s="21">
        <f t="shared" si="0"/>
        <v>99230</v>
      </c>
      <c r="N11" s="22">
        <v>10</v>
      </c>
    </row>
    <row r="12" spans="10:17" x14ac:dyDescent="0.25">
      <c r="M12" s="22" t="s">
        <v>0</v>
      </c>
      <c r="N12" s="22">
        <f>SUBTOTAL(109,'Mohale''s Hoek'!$N$2:$N$11)</f>
        <v>100</v>
      </c>
    </row>
    <row r="15" spans="10:17" x14ac:dyDescent="0.25">
      <c r="K15" s="26">
        <f>'Districts- Data'!E8</f>
        <v>45136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T15"/>
  <sheetViews>
    <sheetView showGridLines="0" zoomScaleNormal="100" workbookViewId="0">
      <selection activeCell="J1" sqref="J1:T1048576"/>
    </sheetView>
  </sheetViews>
  <sheetFormatPr defaultRowHeight="15" x14ac:dyDescent="0.25"/>
  <cols>
    <col min="1" max="9" width="9.140625" style="1"/>
    <col min="10" max="10" width="17.85546875" style="17" bestFit="1" customWidth="1"/>
    <col min="11" max="11" width="15.42578125" style="17" customWidth="1"/>
    <col min="12" max="12" width="2.85546875" style="17" customWidth="1"/>
    <col min="13" max="13" width="17.28515625" style="17" customWidth="1"/>
    <col min="14" max="14" width="16.7109375" style="17" customWidth="1"/>
    <col min="15" max="15" width="2.85546875" style="17" customWidth="1"/>
    <col min="16" max="16" width="13.140625" style="17" customWidth="1"/>
    <col min="17" max="18" width="9.140625" style="17"/>
    <col min="19" max="20" width="9.140625" style="33"/>
    <col min="21" max="16384" width="9.140625" style="1"/>
  </cols>
  <sheetData>
    <row r="1" spans="10:17" x14ac:dyDescent="0.25">
      <c r="J1" s="16" t="s">
        <v>7</v>
      </c>
      <c r="K1" s="16" t="s">
        <v>6</v>
      </c>
      <c r="M1" s="16" t="s">
        <v>5</v>
      </c>
      <c r="N1" s="16" t="s">
        <v>4</v>
      </c>
      <c r="P1" s="18" t="s">
        <v>5</v>
      </c>
      <c r="Q1" s="16" t="s">
        <v>4</v>
      </c>
    </row>
    <row r="2" spans="10:17" ht="30" x14ac:dyDescent="0.25">
      <c r="J2" s="19" t="s">
        <v>27</v>
      </c>
      <c r="K2" s="20">
        <v>0.4</v>
      </c>
      <c r="M2" s="21">
        <v>6932</v>
      </c>
      <c r="N2" s="22">
        <v>10</v>
      </c>
      <c r="P2" s="23" t="s">
        <v>3</v>
      </c>
      <c r="Q2" s="24">
        <f>K15/M11</f>
        <v>0.35318811309867282</v>
      </c>
    </row>
    <row r="3" spans="10:17" ht="30" x14ac:dyDescent="0.25">
      <c r="J3" s="19" t="s">
        <v>28</v>
      </c>
      <c r="K3" s="20">
        <v>0.2</v>
      </c>
      <c r="M3" s="21">
        <f>M2+6932</f>
        <v>13864</v>
      </c>
      <c r="N3" s="22">
        <v>10</v>
      </c>
      <c r="P3" s="23" t="s">
        <v>2</v>
      </c>
      <c r="Q3" s="24">
        <v>0.01</v>
      </c>
    </row>
    <row r="4" spans="10:17" ht="45" x14ac:dyDescent="0.25">
      <c r="J4" s="32" t="s">
        <v>29</v>
      </c>
      <c r="K4" s="20">
        <v>0.1</v>
      </c>
      <c r="M4" s="21">
        <f t="shared" ref="M4:M11" si="0">M3+6932</f>
        <v>20796</v>
      </c>
      <c r="N4" s="22">
        <v>10</v>
      </c>
      <c r="P4" s="23" t="s">
        <v>1</v>
      </c>
      <c r="Q4" s="17">
        <f>K7*2-Q2-Q3</f>
        <v>1.6368118869013275</v>
      </c>
    </row>
    <row r="5" spans="10:17" ht="30" x14ac:dyDescent="0.25">
      <c r="J5" s="32" t="s">
        <v>30</v>
      </c>
      <c r="K5" s="20">
        <v>0.2</v>
      </c>
      <c r="M5" s="21">
        <f t="shared" si="0"/>
        <v>27728</v>
      </c>
      <c r="N5" s="22">
        <v>10</v>
      </c>
    </row>
    <row r="6" spans="10:17" ht="30" x14ac:dyDescent="0.25">
      <c r="J6" s="32" t="s">
        <v>31</v>
      </c>
      <c r="K6" s="20">
        <v>0.1</v>
      </c>
      <c r="M6" s="21">
        <f t="shared" si="0"/>
        <v>34660</v>
      </c>
      <c r="N6" s="22">
        <v>10</v>
      </c>
    </row>
    <row r="7" spans="10:17" x14ac:dyDescent="0.25">
      <c r="J7" s="25" t="s">
        <v>0</v>
      </c>
      <c r="K7" s="20">
        <f>SUBTOTAL(109,K2:K6)</f>
        <v>1.0000000000000002</v>
      </c>
      <c r="M7" s="21">
        <f t="shared" si="0"/>
        <v>41592</v>
      </c>
      <c r="N7" s="22">
        <v>10</v>
      </c>
    </row>
    <row r="8" spans="10:17" x14ac:dyDescent="0.25">
      <c r="M8" s="21">
        <f t="shared" si="0"/>
        <v>48524</v>
      </c>
      <c r="N8" s="22">
        <v>10</v>
      </c>
    </row>
    <row r="9" spans="10:17" x14ac:dyDescent="0.25">
      <c r="M9" s="21">
        <f t="shared" si="0"/>
        <v>55456</v>
      </c>
      <c r="N9" s="22">
        <v>10</v>
      </c>
    </row>
    <row r="10" spans="10:17" x14ac:dyDescent="0.25">
      <c r="M10" s="21">
        <f t="shared" si="0"/>
        <v>62388</v>
      </c>
      <c r="N10" s="22">
        <v>10</v>
      </c>
    </row>
    <row r="11" spans="10:17" x14ac:dyDescent="0.25">
      <c r="M11" s="21">
        <f t="shared" si="0"/>
        <v>69320</v>
      </c>
      <c r="N11" s="22">
        <v>10</v>
      </c>
    </row>
    <row r="12" spans="10:17" x14ac:dyDescent="0.25">
      <c r="M12" s="22" t="s">
        <v>0</v>
      </c>
      <c r="N12" s="22">
        <f>SUBTOTAL(109,Quthings!$N$2:$N$11)</f>
        <v>100</v>
      </c>
    </row>
    <row r="15" spans="10:17" x14ac:dyDescent="0.25">
      <c r="K15" s="26">
        <f>'Districts- Data'!E9</f>
        <v>24483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T15"/>
  <sheetViews>
    <sheetView showGridLines="0" zoomScaleNormal="100" workbookViewId="0">
      <selection activeCell="J1" sqref="J1:T1048576"/>
    </sheetView>
  </sheetViews>
  <sheetFormatPr defaultRowHeight="15" x14ac:dyDescent="0.25"/>
  <cols>
    <col min="1" max="9" width="9.140625" style="1"/>
    <col min="10" max="10" width="17.85546875" style="17" bestFit="1" customWidth="1"/>
    <col min="11" max="11" width="15.42578125" style="17" customWidth="1"/>
    <col min="12" max="12" width="2.85546875" style="17" customWidth="1"/>
    <col min="13" max="13" width="17.28515625" style="17" customWidth="1"/>
    <col min="14" max="14" width="16.7109375" style="17" customWidth="1"/>
    <col min="15" max="15" width="2.85546875" style="17" customWidth="1"/>
    <col min="16" max="16" width="13.140625" style="17" customWidth="1"/>
    <col min="17" max="18" width="9.140625" style="17"/>
    <col min="19" max="20" width="9.140625" style="33"/>
    <col min="21" max="16384" width="9.140625" style="1"/>
  </cols>
  <sheetData>
    <row r="1" spans="10:17" x14ac:dyDescent="0.25">
      <c r="J1" s="16" t="s">
        <v>7</v>
      </c>
      <c r="K1" s="16" t="s">
        <v>6</v>
      </c>
      <c r="M1" s="16" t="s">
        <v>5</v>
      </c>
      <c r="N1" s="16" t="s">
        <v>4</v>
      </c>
      <c r="P1" s="18" t="s">
        <v>5</v>
      </c>
      <c r="Q1" s="16" t="s">
        <v>4</v>
      </c>
    </row>
    <row r="2" spans="10:17" ht="30" x14ac:dyDescent="0.25">
      <c r="J2" s="19" t="s">
        <v>27</v>
      </c>
      <c r="K2" s="20">
        <v>0.4</v>
      </c>
      <c r="M2" s="21">
        <v>4396</v>
      </c>
      <c r="N2" s="22">
        <v>10</v>
      </c>
      <c r="P2" s="23" t="s">
        <v>3</v>
      </c>
      <c r="Q2" s="24">
        <f>K15/M11</f>
        <v>0.45766606005459509</v>
      </c>
    </row>
    <row r="3" spans="10:17" ht="30" x14ac:dyDescent="0.25">
      <c r="J3" s="19" t="s">
        <v>28</v>
      </c>
      <c r="K3" s="20">
        <v>0.2</v>
      </c>
      <c r="M3" s="21">
        <f>M2+4396</f>
        <v>8792</v>
      </c>
      <c r="N3" s="22">
        <v>10</v>
      </c>
      <c r="P3" s="23" t="s">
        <v>2</v>
      </c>
      <c r="Q3" s="24">
        <v>0.01</v>
      </c>
    </row>
    <row r="4" spans="10:17" ht="45" x14ac:dyDescent="0.25">
      <c r="J4" s="32" t="s">
        <v>29</v>
      </c>
      <c r="K4" s="20">
        <v>0.1</v>
      </c>
      <c r="M4" s="21">
        <f t="shared" ref="M4:M11" si="0">M3+4396</f>
        <v>13188</v>
      </c>
      <c r="N4" s="22">
        <v>10</v>
      </c>
      <c r="P4" s="23" t="s">
        <v>1</v>
      </c>
      <c r="Q4" s="17">
        <f>K7*2-Q2-Q3</f>
        <v>1.5323339399454052</v>
      </c>
    </row>
    <row r="5" spans="10:17" ht="30" x14ac:dyDescent="0.25">
      <c r="J5" s="32" t="s">
        <v>30</v>
      </c>
      <c r="K5" s="20">
        <v>0.2</v>
      </c>
      <c r="M5" s="21">
        <f t="shared" si="0"/>
        <v>17584</v>
      </c>
      <c r="N5" s="22">
        <v>10</v>
      </c>
    </row>
    <row r="6" spans="10:17" ht="30" x14ac:dyDescent="0.25">
      <c r="J6" s="32" t="s">
        <v>31</v>
      </c>
      <c r="K6" s="20">
        <v>0.1</v>
      </c>
      <c r="M6" s="21">
        <f t="shared" si="0"/>
        <v>21980</v>
      </c>
      <c r="N6" s="22">
        <v>10</v>
      </c>
    </row>
    <row r="7" spans="10:17" x14ac:dyDescent="0.25">
      <c r="J7" s="25" t="s">
        <v>0</v>
      </c>
      <c r="K7" s="20">
        <f>SUBTOTAL(109,K2:K6)</f>
        <v>1.0000000000000002</v>
      </c>
      <c r="M7" s="21">
        <f t="shared" si="0"/>
        <v>26376</v>
      </c>
      <c r="N7" s="22">
        <v>10</v>
      </c>
    </row>
    <row r="8" spans="10:17" x14ac:dyDescent="0.25">
      <c r="M8" s="21">
        <f t="shared" si="0"/>
        <v>30772</v>
      </c>
      <c r="N8" s="22">
        <v>10</v>
      </c>
    </row>
    <row r="9" spans="10:17" x14ac:dyDescent="0.25">
      <c r="M9" s="21">
        <f t="shared" si="0"/>
        <v>35168</v>
      </c>
      <c r="N9" s="22">
        <v>10</v>
      </c>
    </row>
    <row r="10" spans="10:17" x14ac:dyDescent="0.25">
      <c r="M10" s="21">
        <f t="shared" si="0"/>
        <v>39564</v>
      </c>
      <c r="N10" s="22">
        <v>10</v>
      </c>
    </row>
    <row r="11" spans="10:17" x14ac:dyDescent="0.25">
      <c r="M11" s="21">
        <f t="shared" si="0"/>
        <v>43960</v>
      </c>
      <c r="N11" s="22">
        <v>10</v>
      </c>
    </row>
    <row r="12" spans="10:17" x14ac:dyDescent="0.25">
      <c r="M12" s="22" t="s">
        <v>0</v>
      </c>
      <c r="N12" s="22">
        <f>SUBTOTAL(109,'Qacha''s Nek'!$N$2:$N$11)</f>
        <v>100</v>
      </c>
    </row>
    <row r="15" spans="10:17" x14ac:dyDescent="0.25">
      <c r="K15" s="26">
        <f>'Districts- Data'!E10</f>
        <v>20119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Districts- Data</vt:lpstr>
      <vt:lpstr>Butha - Buthe</vt:lpstr>
      <vt:lpstr>Leribe</vt:lpstr>
      <vt:lpstr>Berea</vt:lpstr>
      <vt:lpstr>Maseru</vt:lpstr>
      <vt:lpstr>Mafeteng</vt:lpstr>
      <vt:lpstr>Mohale's Hoek</vt:lpstr>
      <vt:lpstr>Quthings</vt:lpstr>
      <vt:lpstr>Qacha's Nek</vt:lpstr>
      <vt:lpstr>Thaba - Tseka</vt:lpstr>
      <vt:lpstr>Mokhotlong</vt:lpstr>
      <vt:lpstr>Whole Country</vt:lpstr>
      <vt:lpstr>Berea!Print_Area</vt:lpstr>
      <vt:lpstr>'Butha - Buthe'!Print_Area</vt:lpstr>
      <vt:lpstr>Leribe!Print_Area</vt:lpstr>
      <vt:lpstr>Mafeteng!Print_Area</vt:lpstr>
      <vt:lpstr>Maseru!Print_Area</vt:lpstr>
      <vt:lpstr>'Mohale''s Hoek'!Print_Area</vt:lpstr>
      <vt:lpstr>Mokhotlong!Print_Area</vt:lpstr>
      <vt:lpstr>'Qacha''s Nek'!Print_Area</vt:lpstr>
      <vt:lpstr>Quthings!Print_Area</vt:lpstr>
      <vt:lpstr>'Thaba - Tseka'!Print_Area</vt:lpstr>
      <vt:lpstr>'Whole Country'!Print_Area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Puneet Gogia</dc:creator>
  <cp:lastModifiedBy>Lebohang Bulane</cp:lastModifiedBy>
  <cp:lastPrinted>2022-07-14T12:06:40Z</cp:lastPrinted>
  <dcterms:created xsi:type="dcterms:W3CDTF">2018-05-22T05:16:25Z</dcterms:created>
  <dcterms:modified xsi:type="dcterms:W3CDTF">2022-09-22T10:36:49Z</dcterms:modified>
</cp:coreProperties>
</file>